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C4D74CB9-4352-4E2F-A219-080636DAEAE3}" xr6:coauthVersionLast="46" xr6:coauthVersionMax="46" xr10:uidLastSave="{00000000-0000-0000-0000-000000000000}"/>
  <bookViews>
    <workbookView xWindow="-120" yWindow="-120" windowWidth="29040" windowHeight="15840" activeTab="1"/>
  </bookViews>
  <sheets>
    <sheet name="Balance Situación" sheetId="4" r:id="rId1"/>
    <sheet name="Estado Resultados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nnual_interest_rate">[3]PMT!$C$8</definedName>
    <definedName name="_xlnm.Print_Area" localSheetId="0">'Balance Situación'!$A$1:$G$33</definedName>
    <definedName name="_xlnm.Print_Area" localSheetId="1">'Estado Resultados'!$A$1:$G$35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>IF([3]PMT!XFB1&lt;&gt;"",[3]PMT!XFD1*Periodic_rate,"")</definedName>
    <definedName name="matriz_filas">{"NOMB_INDI",0,"Auto","Auto",""}</definedName>
    <definedName name="payment.Num">IF(OR([3]PMT!A16384="",[3]PMT!A16384=Total_payments),"",[3]PMT!A16384+1)</definedName>
    <definedName name="Payments_per_year">[3]PMT!$C$10</definedName>
    <definedName name="Periodic_rate">Annual_interest_rate/Payments_per_year</definedName>
    <definedName name="Pmt_to_use">[3]PMT!$C$16</definedName>
    <definedName name="Principal">IF([3]PMT!XFA1&lt;&gt;"",MIN([3]PMT!XFC1,Pmt_to_use-[3]PMT!XFD1),"")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>Payments_per_year*Term_in_years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4" l="1"/>
  <c r="B22" i="4"/>
  <c r="B27" i="4"/>
  <c r="B14" i="4"/>
  <c r="D14" i="4"/>
  <c r="D22" i="4"/>
  <c r="D21" i="4"/>
  <c r="F21" i="4"/>
  <c r="G21" i="4"/>
  <c r="B22" i="6"/>
  <c r="B13" i="6"/>
  <c r="D22" i="6"/>
  <c r="D13" i="6"/>
  <c r="F13" i="6"/>
  <c r="G13" i="6"/>
  <c r="B43" i="4"/>
  <c r="B41" i="4"/>
  <c r="F41" i="4"/>
  <c r="G41" i="4"/>
  <c r="B39" i="4"/>
  <c r="B38" i="4"/>
  <c r="B37" i="4"/>
  <c r="D43" i="4"/>
  <c r="F43" i="4"/>
  <c r="G43" i="4"/>
  <c r="D41" i="4"/>
  <c r="D38" i="4"/>
  <c r="D37" i="4"/>
  <c r="F37" i="4"/>
  <c r="G37" i="4"/>
  <c r="B34" i="4"/>
  <c r="B33" i="4"/>
  <c r="F33" i="4"/>
  <c r="G33" i="4"/>
  <c r="D34" i="4"/>
  <c r="D33" i="4"/>
  <c r="B25" i="4"/>
  <c r="F25" i="4"/>
  <c r="G25" i="4"/>
  <c r="B24" i="4"/>
  <c r="F24" i="4"/>
  <c r="G24" i="4"/>
  <c r="B23" i="4"/>
  <c r="B21" i="4"/>
  <c r="D25" i="4"/>
  <c r="D24" i="4"/>
  <c r="D23" i="4"/>
  <c r="B15" i="4"/>
  <c r="F15" i="4"/>
  <c r="G15" i="4"/>
  <c r="B13" i="4"/>
  <c r="B12" i="4"/>
  <c r="B11" i="4"/>
  <c r="D15" i="4"/>
  <c r="D13" i="4"/>
  <c r="D12" i="4"/>
  <c r="D11" i="4"/>
  <c r="B29" i="6"/>
  <c r="F29" i="6"/>
  <c r="G29" i="6"/>
  <c r="D29" i="6"/>
  <c r="D30" i="6"/>
  <c r="B24" i="6"/>
  <c r="B23" i="6"/>
  <c r="B21" i="6"/>
  <c r="B20" i="6"/>
  <c r="D24" i="6"/>
  <c r="D23" i="6"/>
  <c r="D21" i="6"/>
  <c r="D20" i="6"/>
  <c r="B14" i="6"/>
  <c r="F14" i="6"/>
  <c r="G14" i="6"/>
  <c r="B12" i="6"/>
  <c r="B11" i="6"/>
  <c r="D14" i="6"/>
  <c r="D12" i="6"/>
  <c r="D11" i="6"/>
  <c r="A24" i="6"/>
  <c r="A13" i="6"/>
  <c r="B42" i="4"/>
  <c r="D42" i="4"/>
  <c r="F42" i="4"/>
  <c r="G42" i="4"/>
  <c r="D39" i="4"/>
  <c r="B40" i="4"/>
  <c r="D40" i="4"/>
  <c r="F40" i="4"/>
  <c r="G40" i="4"/>
  <c r="D7" i="4"/>
  <c r="B7" i="4"/>
  <c r="A4" i="6"/>
  <c r="F13" i="4"/>
  <c r="G13" i="4"/>
  <c r="F23" i="6"/>
  <c r="G23" i="6"/>
  <c r="D35" i="4"/>
  <c r="B30" i="6"/>
  <c r="F30" i="6"/>
  <c r="G30" i="6"/>
  <c r="F24" i="6"/>
  <c r="G24" i="6"/>
  <c r="F38" i="4"/>
  <c r="G38" i="4"/>
  <c r="F20" i="6"/>
  <c r="G20" i="6"/>
  <c r="F11" i="4"/>
  <c r="G11" i="4"/>
  <c r="F34" i="4"/>
  <c r="G34" i="4"/>
  <c r="F21" i="6"/>
  <c r="G21" i="6"/>
  <c r="B35" i="4"/>
  <c r="B16" i="6"/>
  <c r="C11" i="6"/>
  <c r="C21" i="6"/>
  <c r="C29" i="6"/>
  <c r="C30" i="6"/>
  <c r="C14" i="6"/>
  <c r="B44" i="4"/>
  <c r="B45" i="4"/>
  <c r="D27" i="4"/>
  <c r="F27" i="4"/>
  <c r="G27" i="4"/>
  <c r="F14" i="4"/>
  <c r="G14" i="4"/>
  <c r="D17" i="4"/>
  <c r="D45" i="4"/>
  <c r="B17" i="4"/>
  <c r="B29" i="4"/>
  <c r="C45" i="4"/>
  <c r="F44" i="4"/>
  <c r="G44" i="4"/>
  <c r="F39" i="4"/>
  <c r="G39" i="4"/>
  <c r="F23" i="4"/>
  <c r="G23" i="4"/>
  <c r="F22" i="4"/>
  <c r="G22" i="4"/>
  <c r="C16" i="6"/>
  <c r="C12" i="6"/>
  <c r="C23" i="6"/>
  <c r="B46" i="4"/>
  <c r="C22" i="6"/>
  <c r="F22" i="6"/>
  <c r="E14" i="6"/>
  <c r="F35" i="4"/>
  <c r="G35" i="4"/>
  <c r="D16" i="6"/>
  <c r="E11" i="6"/>
  <c r="F11" i="6"/>
  <c r="E30" i="6"/>
  <c r="D25" i="6"/>
  <c r="B25" i="6"/>
  <c r="F12" i="6"/>
  <c r="G12" i="6"/>
  <c r="C20" i="6"/>
  <c r="C24" i="6"/>
  <c r="F12" i="4"/>
  <c r="E22" i="6"/>
  <c r="D29" i="4"/>
  <c r="E21" i="4"/>
  <c r="F17" i="4"/>
  <c r="G17" i="4"/>
  <c r="C14" i="4"/>
  <c r="F45" i="4"/>
  <c r="G45" i="4"/>
  <c r="D46" i="4"/>
  <c r="F46" i="4"/>
  <c r="G46" i="4"/>
  <c r="E44" i="4"/>
  <c r="E24" i="4"/>
  <c r="E29" i="4"/>
  <c r="C22" i="4"/>
  <c r="C13" i="4"/>
  <c r="C15" i="4"/>
  <c r="C21" i="4"/>
  <c r="C34" i="4"/>
  <c r="C43" i="4"/>
  <c r="C39" i="4"/>
  <c r="C33" i="4"/>
  <c r="C17" i="4"/>
  <c r="C42" i="4"/>
  <c r="C38" i="4"/>
  <c r="C35" i="4"/>
  <c r="C27" i="4"/>
  <c r="C23" i="4"/>
  <c r="C12" i="4"/>
  <c r="C37" i="4"/>
  <c r="C25" i="4"/>
  <c r="C40" i="4"/>
  <c r="C41" i="4"/>
  <c r="C11" i="4"/>
  <c r="C29" i="4"/>
  <c r="G12" i="4"/>
  <c r="C24" i="4"/>
  <c r="E29" i="6"/>
  <c r="E25" i="6"/>
  <c r="G11" i="6"/>
  <c r="F16" i="6"/>
  <c r="G16" i="6"/>
  <c r="F25" i="6"/>
  <c r="G25" i="6"/>
  <c r="C25" i="6"/>
  <c r="B26" i="6"/>
  <c r="C44" i="4"/>
  <c r="E16" i="6"/>
  <c r="E20" i="6"/>
  <c r="E24" i="6"/>
  <c r="E12" i="6"/>
  <c r="E21" i="6"/>
  <c r="E13" i="6"/>
  <c r="E23" i="6"/>
  <c r="D26" i="6"/>
  <c r="C46" i="4"/>
  <c r="E34" i="4"/>
  <c r="E27" i="4"/>
  <c r="E41" i="4"/>
  <c r="E40" i="4"/>
  <c r="E11" i="4"/>
  <c r="E25" i="4"/>
  <c r="E46" i="4"/>
  <c r="E23" i="4"/>
  <c r="E37" i="4"/>
  <c r="E42" i="4"/>
  <c r="E15" i="4"/>
  <c r="E35" i="4"/>
  <c r="E17" i="4"/>
  <c r="E39" i="4"/>
  <c r="E33" i="4"/>
  <c r="E38" i="4"/>
  <c r="E13" i="4"/>
  <c r="E43" i="4"/>
  <c r="E22" i="4"/>
  <c r="E12" i="4"/>
  <c r="E45" i="4"/>
  <c r="E14" i="4"/>
  <c r="F29" i="4"/>
  <c r="G29" i="4"/>
  <c r="F26" i="6"/>
  <c r="B31" i="6"/>
  <c r="C26" i="6"/>
  <c r="E26" i="6"/>
  <c r="D31" i="6"/>
  <c r="E31" i="6"/>
  <c r="C31" i="6"/>
  <c r="G26" i="6"/>
  <c r="F31" i="6"/>
  <c r="G31" i="6"/>
</calcChain>
</file>

<file path=xl/sharedStrings.xml><?xml version="1.0" encoding="utf-8"?>
<sst xmlns="http://schemas.openxmlformats.org/spreadsheetml/2006/main" count="100" uniqueCount="61">
  <si>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</si>
  <si>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</si>
  <si>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</si>
  <si>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</si>
  <si>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</si>
  <si>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</si>
  <si>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</si>
  <si>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</si>
  <si>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</si>
  <si>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</si>
  <si>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</si>
  <si>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</si>
  <si>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</si>
  <si>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</si>
  <si>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</si>
  <si>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</si>
  <si>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</si>
  <si>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</si>
  <si>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</si>
  <si>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</si>
  <si>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</si>
  <si>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</si>
  <si>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</si>
  <si>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</si>
  <si>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</si>
  <si>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</si>
  <si>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</si>
  <si>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</si>
  <si>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</si>
  <si>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</si>
  <si>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</si>
  <si>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</si>
  <si>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</si>
  <si>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</si>
  <si>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</si>
  <si>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</si>
  <si>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</si>
  <si>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</si>
  <si>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</si>
  <si>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</si>
  <si>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</si>
  <si>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</si>
  <si>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</si>
  <si>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</si>
  <si>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</si>
  <si>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</si>
  <si>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</si>
  <si>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</si>
  <si>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(Del 1º de enero al 31 de diciembre de cada año)</t>
  </si>
  <si>
    <t>INSTRUMENTOS FINANCIEROS</t>
  </si>
  <si>
    <t>DEFICIT ACUMULADO</t>
  </si>
  <si>
    <t>GASTOS PAGADOS POR ANTICIPADO</t>
  </si>
  <si>
    <t>AJUSTE IMPLEMENTACIÓN NIIF</t>
  </si>
  <si>
    <t>DETERIRORO</t>
  </si>
  <si>
    <t>ACTIVOS CORRIENTES</t>
  </si>
  <si>
    <t>TOTAL ACTIVOS CORRIENTES</t>
  </si>
  <si>
    <t>ACTIVOS NO CORRIENTES</t>
  </si>
  <si>
    <t>TOTAL ACTIVOS NO CORRIENTES</t>
  </si>
  <si>
    <t>PASIVOS CORRIENTES</t>
  </si>
  <si>
    <t>(con cifras comparativas al  31 de diciembre del  2020 y 2019)</t>
  </si>
  <si>
    <t>CARTERA DE CREDITOS C.P.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</si>
</sst>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0.0%"/>
    <numFmt numFmtId="187" formatCode="0_);[Red]\(0\)"/>
    <numFmt numFmtId="188" formatCode="_([$€]* #,##0.00_);_([$€]* \(#,##0.00\);_([$€]* &quot;-&quot;??_);_(@_)"/>
  </numFmts>
  <fonts count="16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u/>
      <sz val="12"/>
      <name val="Arial Black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rgb="FFFF0000"/>
      <name val="Arial Black"/>
      <family val="2"/>
    </font>
    <font>
      <b/>
      <sz val="12"/>
      <color rgb="FFFF0000"/>
      <name val="Arial"/>
      <family val="2"/>
    </font>
    <font>
      <b/>
      <sz val="12"/>
      <color rgb="FFFF0000"/>
      <name val="Arial Black"/>
      <family val="2"/>
    </font>
    <font>
      <b/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3" xfId="0" applyNumberFormat="1" applyFont="1" applyBorder="1"/>
    <xf numFmtId="38" fontId="2" fillId="0" borderId="4" xfId="0" applyNumberFormat="1" applyFont="1" applyBorder="1"/>
    <xf numFmtId="186" fontId="2" fillId="0" borderId="4" xfId="0" applyNumberFormat="1" applyFont="1" applyBorder="1"/>
    <xf numFmtId="0" fontId="4" fillId="0" borderId="0" xfId="0" applyFont="1"/>
    <xf numFmtId="10" fontId="4" fillId="0" borderId="4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3" xfId="0" applyFont="1" applyBorder="1"/>
    <xf numFmtId="186" fontId="2" fillId="0" borderId="5" xfId="0" applyNumberFormat="1" applyFont="1" applyBorder="1"/>
    <xf numFmtId="10" fontId="2" fillId="0" borderId="5" xfId="0" applyNumberFormat="1" applyFont="1" applyBorder="1"/>
    <xf numFmtId="38" fontId="2" fillId="0" borderId="6" xfId="0" applyNumberFormat="1" applyFont="1" applyBorder="1"/>
    <xf numFmtId="37" fontId="2" fillId="0" borderId="1" xfId="0" applyNumberFormat="1" applyFont="1" applyBorder="1"/>
    <xf numFmtId="38" fontId="3" fillId="0" borderId="7" xfId="0" applyNumberFormat="1" applyFont="1" applyBorder="1" applyProtection="1">
      <protection locked="0"/>
    </xf>
    <xf numFmtId="10" fontId="3" fillId="0" borderId="8" xfId="0" applyNumberFormat="1" applyFont="1" applyBorder="1" applyProtection="1">
      <protection locked="0"/>
    </xf>
    <xf numFmtId="186" fontId="3" fillId="0" borderId="8" xfId="0" applyNumberFormat="1" applyFont="1" applyBorder="1" applyProtection="1">
      <protection locked="0"/>
    </xf>
    <xf numFmtId="37" fontId="2" fillId="0" borderId="6" xfId="0" applyNumberFormat="1" applyFont="1" applyBorder="1"/>
    <xf numFmtId="38" fontId="3" fillId="0" borderId="7" xfId="0" applyNumberFormat="1" applyFont="1" applyBorder="1"/>
    <xf numFmtId="10" fontId="3" fillId="0" borderId="8" xfId="0" applyNumberFormat="1" applyFont="1" applyBorder="1"/>
    <xf numFmtId="37" fontId="3" fillId="0" borderId="7" xfId="0" applyNumberFormat="1" applyFont="1" applyBorder="1"/>
    <xf numFmtId="186" fontId="3" fillId="0" borderId="8" xfId="0" applyNumberFormat="1" applyFont="1" applyBorder="1"/>
    <xf numFmtId="186" fontId="9" fillId="0" borderId="2" xfId="0" applyNumberFormat="1" applyFont="1" applyBorder="1"/>
    <xf numFmtId="10" fontId="9" fillId="0" borderId="2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37" fontId="9" fillId="0" borderId="1" xfId="0" applyNumberFormat="1" applyFont="1" applyBorder="1"/>
    <xf numFmtId="38" fontId="10" fillId="0" borderId="7" xfId="0" applyNumberFormat="1" applyFont="1" applyBorder="1" applyAlignment="1">
      <alignment horizontal="centerContinuous"/>
    </xf>
    <xf numFmtId="186" fontId="10" fillId="0" borderId="8" xfId="0" applyNumberFormat="1" applyFont="1" applyBorder="1" applyAlignment="1">
      <alignment horizontal="centerContinuous"/>
    </xf>
    <xf numFmtId="0" fontId="10" fillId="0" borderId="6" xfId="0" applyFont="1" applyBorder="1"/>
    <xf numFmtId="187" fontId="10" fillId="0" borderId="9" xfId="0" applyNumberFormat="1" applyFont="1" applyBorder="1" applyAlignment="1">
      <alignment horizontal="center"/>
    </xf>
    <xf numFmtId="38" fontId="10" fillId="0" borderId="6" xfId="0" applyNumberFormat="1" applyFont="1" applyBorder="1" applyAlignment="1">
      <alignment horizontal="center"/>
    </xf>
    <xf numFmtId="186" fontId="10" fillId="0" borderId="9" xfId="0" applyNumberFormat="1" applyFont="1" applyBorder="1" applyAlignment="1">
      <alignment horizontal="center"/>
    </xf>
    <xf numFmtId="38" fontId="11" fillId="0" borderId="1" xfId="0" applyNumberFormat="1" applyFont="1" applyBorder="1" applyProtection="1">
      <protection locked="0"/>
    </xf>
    <xf numFmtId="10" fontId="11" fillId="0" borderId="2" xfId="0" applyNumberFormat="1" applyFont="1" applyBorder="1" applyProtection="1">
      <protection locked="0"/>
    </xf>
    <xf numFmtId="10" fontId="11" fillId="0" borderId="2" xfId="0" applyNumberFormat="1" applyFont="1" applyBorder="1"/>
    <xf numFmtId="10" fontId="11" fillId="0" borderId="2" xfId="0" applyNumberFormat="1" applyFont="1" applyBorder="1"/>
    <xf numFmtId="10" fontId="11" fillId="0" borderId="5" xfId="0" applyNumberFormat="1" applyFont="1" applyBorder="1"/>
    <xf numFmtId="37" fontId="11" fillId="0" borderId="1" xfId="0" applyNumberFormat="1" applyFont="1" applyBorder="1" applyProtection="1">
      <protection locked="0"/>
    </xf>
    <xf numFmtId="38" fontId="10" fillId="0" borderId="3" xfId="0" applyNumberFormat="1" applyFont="1" applyBorder="1" applyAlignment="1">
      <alignment horizontal="centerContinuous"/>
    </xf>
    <xf numFmtId="186" fontId="11" fillId="0" borderId="4" xfId="0" applyNumberFormat="1" applyFont="1" applyBorder="1" applyAlignment="1">
      <alignment horizontal="centerContinuous"/>
    </xf>
    <xf numFmtId="0" fontId="10" fillId="0" borderId="9" xfId="0" applyFont="1" applyBorder="1" applyAlignment="1">
      <alignment horizontal="center"/>
    </xf>
    <xf numFmtId="14" fontId="10" fillId="0" borderId="8" xfId="0" applyNumberFormat="1" applyFont="1" applyBorder="1" applyAlignment="1" applyProtection="1">
      <alignment horizontal="center"/>
      <protection locked="0"/>
    </xf>
    <xf numFmtId="38" fontId="10" fillId="0" borderId="9" xfId="0" applyNumberFormat="1" applyFont="1" applyBorder="1" applyAlignment="1">
      <alignment horizontal="center"/>
    </xf>
    <xf numFmtId="186" fontId="10" fillId="0" borderId="8" xfId="0" applyNumberFormat="1" applyFont="1" applyBorder="1" applyAlignment="1">
      <alignment horizontal="center"/>
    </xf>
    <xf numFmtId="38" fontId="11" fillId="0" borderId="1" xfId="0" applyNumberFormat="1" applyFont="1" applyBorder="1"/>
    <xf numFmtId="10" fontId="11" fillId="0" borderId="2" xfId="0" applyNumberFormat="1" applyFont="1" applyBorder="1"/>
    <xf numFmtId="38" fontId="11" fillId="0" borderId="1" xfId="0" applyNumberFormat="1" applyFont="1" applyBorder="1"/>
    <xf numFmtId="10" fontId="11" fillId="0" borderId="5" xfId="0" applyNumberFormat="1" applyFont="1" applyBorder="1"/>
    <xf numFmtId="186" fontId="11" fillId="0" borderId="2" xfId="0" applyNumberFormat="1" applyFont="1" applyBorder="1"/>
    <xf numFmtId="37" fontId="11" fillId="0" borderId="1" xfId="0" applyNumberFormat="1" applyFont="1" applyBorder="1"/>
    <xf numFmtId="10" fontId="11" fillId="0" borderId="5" xfId="0" applyNumberFormat="1" applyFont="1" applyBorder="1" applyProtection="1">
      <protection locked="0"/>
    </xf>
    <xf numFmtId="0" fontId="6" fillId="0" borderId="0" xfId="0" applyFont="1" applyAlignment="1">
      <alignment horizontal="right"/>
    </xf>
    <xf numFmtId="38" fontId="6" fillId="0" borderId="6" xfId="0" applyNumberFormat="1" applyFont="1" applyBorder="1"/>
    <xf numFmtId="10" fontId="6" fillId="0" borderId="5" xfId="0" applyNumberFormat="1" applyFont="1" applyBorder="1"/>
    <xf numFmtId="38" fontId="6" fillId="0" borderId="10" xfId="0" applyNumberFormat="1" applyFont="1" applyBorder="1"/>
    <xf numFmtId="38" fontId="6" fillId="0" borderId="7" xfId="0" applyNumberFormat="1" applyFont="1" applyBorder="1" applyProtection="1">
      <protection locked="0"/>
    </xf>
    <xf numFmtId="10" fontId="6" fillId="0" borderId="11" xfId="0" applyNumberFormat="1" applyFont="1" applyBorder="1" applyProtection="1">
      <protection locked="0"/>
    </xf>
    <xf numFmtId="10" fontId="6" fillId="0" borderId="8" xfId="0" applyNumberFormat="1" applyFont="1" applyBorder="1" applyProtection="1">
      <protection locked="0"/>
    </xf>
    <xf numFmtId="38" fontId="6" fillId="0" borderId="11" xfId="0" applyNumberFormat="1" applyFont="1" applyBorder="1" applyProtection="1">
      <protection locked="0"/>
    </xf>
    <xf numFmtId="0" fontId="6" fillId="0" borderId="0" xfId="0" applyFont="1" applyAlignment="1">
      <alignment horizontal="left"/>
    </xf>
    <xf numFmtId="38" fontId="6" fillId="0" borderId="7" xfId="0" applyNumberFormat="1" applyFont="1" applyBorder="1"/>
    <xf numFmtId="38" fontId="11" fillId="0" borderId="1" xfId="0" applyNumberFormat="1" applyFont="1" applyBorder="1"/>
    <xf numFmtId="10" fontId="7" fillId="0" borderId="8" xfId="0" applyNumberFormat="1" applyFont="1" applyBorder="1"/>
    <xf numFmtId="38" fontId="7" fillId="0" borderId="7" xfId="0" applyNumberFormat="1" applyFont="1" applyBorder="1"/>
    <xf numFmtId="38" fontId="9" fillId="0" borderId="1" xfId="0" applyNumberFormat="1" applyFont="1" applyBorder="1" applyProtection="1">
      <protection locked="0"/>
    </xf>
    <xf numFmtId="37" fontId="9" fillId="0" borderId="1" xfId="0" applyNumberFormat="1" applyFont="1" applyBorder="1"/>
    <xf numFmtId="186" fontId="12" fillId="0" borderId="8" xfId="0" applyNumberFormat="1" applyFont="1" applyBorder="1"/>
    <xf numFmtId="37" fontId="9" fillId="0" borderId="12" xfId="0" applyNumberFormat="1" applyFont="1" applyBorder="1"/>
    <xf numFmtId="0" fontId="7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10" fontId="3" fillId="0" borderId="9" xfId="0" applyNumberFormat="1" applyFont="1" applyBorder="1"/>
    <xf numFmtId="38" fontId="11" fillId="0" borderId="12" xfId="0" applyNumberFormat="1" applyFont="1" applyBorder="1"/>
    <xf numFmtId="10" fontId="11" fillId="0" borderId="13" xfId="0" applyNumberFormat="1" applyFont="1" applyBorder="1"/>
    <xf numFmtId="37" fontId="11" fillId="0" borderId="12" xfId="0" applyNumberFormat="1" applyFont="1" applyBorder="1"/>
    <xf numFmtId="186" fontId="11" fillId="0" borderId="13" xfId="0" applyNumberFormat="1" applyFont="1" applyBorder="1"/>
    <xf numFmtId="38" fontId="10" fillId="0" borderId="14" xfId="0" applyNumberFormat="1" applyFont="1" applyBorder="1"/>
    <xf numFmtId="10" fontId="10" fillId="0" borderId="15" xfId="0" applyNumberFormat="1" applyFont="1" applyBorder="1"/>
    <xf numFmtId="38" fontId="10" fillId="0" borderId="12" xfId="0" applyNumberFormat="1" applyFont="1" applyBorder="1"/>
    <xf numFmtId="10" fontId="10" fillId="0" borderId="13" xfId="0" applyNumberFormat="1" applyFont="1" applyBorder="1"/>
    <xf numFmtId="37" fontId="10" fillId="0" borderId="12" xfId="0" applyNumberFormat="1" applyFont="1" applyBorder="1"/>
    <xf numFmtId="186" fontId="10" fillId="0" borderId="13" xfId="0" applyNumberFormat="1" applyFont="1" applyBorder="1"/>
    <xf numFmtId="37" fontId="13" fillId="0" borderId="7" xfId="0" applyNumberFormat="1" applyFont="1" applyBorder="1"/>
    <xf numFmtId="186" fontId="13" fillId="0" borderId="8" xfId="0" applyNumberFormat="1" applyFont="1" applyBorder="1"/>
    <xf numFmtId="37" fontId="9" fillId="0" borderId="6" xfId="0" applyNumberFormat="1" applyFont="1" applyBorder="1"/>
    <xf numFmtId="186" fontId="9" fillId="0" borderId="5" xfId="0" applyNumberFormat="1" applyFont="1" applyBorder="1"/>
    <xf numFmtId="37" fontId="13" fillId="0" borderId="11" xfId="0" applyNumberFormat="1" applyFont="1" applyBorder="1"/>
    <xf numFmtId="38" fontId="14" fillId="0" borderId="6" xfId="0" applyNumberFormat="1" applyFont="1" applyBorder="1"/>
    <xf numFmtId="186" fontId="14" fillId="0" borderId="8" xfId="0" applyNumberFormat="1" applyFont="1" applyBorder="1"/>
    <xf numFmtId="186" fontId="9" fillId="0" borderId="13" xfId="0" applyNumberFormat="1" applyFont="1" applyBorder="1"/>
    <xf numFmtId="37" fontId="13" fillId="0" borderId="14" xfId="0" applyNumberFormat="1" applyFont="1" applyBorder="1"/>
    <xf numFmtId="186" fontId="13" fillId="0" borderId="15" xfId="0" applyNumberFormat="1" applyFont="1" applyBorder="1"/>
    <xf numFmtId="186" fontId="14" fillId="0" borderId="5" xfId="0" applyNumberFormat="1" applyFont="1" applyBorder="1"/>
    <xf numFmtId="186" fontId="14" fillId="0" borderId="8" xfId="0" applyNumberFormat="1" applyFont="1" applyBorder="1" applyProtection="1"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14" fontId="10" fillId="0" borderId="7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personal/jjimenez_infocoop_go_cr/Documents/0%20Actual%20Javier/EEFF/ESTADOS%20FINANCIEROS%20DIC.%202020%20DETERIORO%2021-1-21.JU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AppData/Local/Temp/WPDNSE/SID-%7b20002,SECZ9519043CHOHB01,1013907456%7d/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Documents/Javier/ESTADOS%20FINANCIEROS%20DIC.%202018%20DETERIOR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ocoop-my.sharepoint.com/Users/jjimenez/Documents/0%20Actual%20Javier/EEFF/ESTADOS%20FINANCIEROS%20DIC.%202019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Desktop\ESTADOS%20FINANCIEROS%20DIC.%202020%20DETERIORO%20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RESULTADOS FONDOS"/>
      <sheetName val="SITUACION FONDOS"/>
    </sheetNames>
    <sheetDataSet>
      <sheetData sheetId="0">
        <row r="12">
          <cell r="C12">
            <v>210949</v>
          </cell>
          <cell r="D12">
            <v>2098556</v>
          </cell>
        </row>
        <row r="21">
          <cell r="C21">
            <v>6980582</v>
          </cell>
          <cell r="D21">
            <v>7460683</v>
          </cell>
        </row>
      </sheetData>
      <sheetData sheetId="1">
        <row r="12">
          <cell r="C12">
            <v>11839779</v>
          </cell>
          <cell r="D12">
            <v>8778470</v>
          </cell>
        </row>
        <row r="18">
          <cell r="D18">
            <v>1089426</v>
          </cell>
        </row>
        <row r="19">
          <cell r="C19">
            <v>99057805</v>
          </cell>
          <cell r="D19">
            <v>87728262</v>
          </cell>
        </row>
        <row r="42">
          <cell r="D42">
            <v>5411417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RESULTADOS FONDOS"/>
      <sheetName val="SITUACION FONDOS"/>
    </sheetNames>
    <sheetDataSet>
      <sheetData sheetId="0">
        <row r="14">
          <cell r="A14" t="str">
            <v>INGRESO ESTIMACION DETERIORO</v>
          </cell>
        </row>
        <row r="25">
          <cell r="A25" t="str">
            <v>VARIOS (DIFERENCIAL CAMBIARIO)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TUACIÓN"/>
      <sheetName val="FLUJO EFECTIVO"/>
      <sheetName val="VARIACIÓN PATRIMONIAL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RESULTADOS FONDOS"/>
      <sheetName val="SITUACION FONDOS"/>
    </sheetNames>
    <sheetDataSet>
      <sheetData sheetId="0">
        <row r="10">
          <cell r="C10">
            <v>9513097</v>
          </cell>
          <cell r="D10">
            <v>10651267</v>
          </cell>
        </row>
        <row r="11">
          <cell r="C11">
            <v>287107</v>
          </cell>
          <cell r="D11">
            <v>745945</v>
          </cell>
        </row>
        <row r="13">
          <cell r="C13">
            <v>292280</v>
          </cell>
          <cell r="D13">
            <v>151365</v>
          </cell>
        </row>
        <row r="19">
          <cell r="C19">
            <v>3371318</v>
          </cell>
          <cell r="D19">
            <v>3753750</v>
          </cell>
        </row>
        <row r="20">
          <cell r="C20">
            <v>2705907</v>
          </cell>
          <cell r="D20">
            <v>2522567</v>
          </cell>
        </row>
        <row r="22">
          <cell r="C22">
            <v>145381</v>
          </cell>
          <cell r="D22">
            <v>121739</v>
          </cell>
        </row>
        <row r="23">
          <cell r="C23">
            <v>36914</v>
          </cell>
          <cell r="D23">
            <v>92327</v>
          </cell>
        </row>
        <row r="30">
          <cell r="C30">
            <v>249488</v>
          </cell>
          <cell r="D30">
            <v>5715350</v>
          </cell>
        </row>
      </sheetData>
      <sheetData sheetId="1">
        <row r="9">
          <cell r="C9">
            <v>5454833</v>
          </cell>
          <cell r="D9">
            <v>10585655</v>
          </cell>
        </row>
        <row r="10">
          <cell r="C10">
            <v>0</v>
          </cell>
          <cell r="D10">
            <v>93500</v>
          </cell>
        </row>
        <row r="11">
          <cell r="C11">
            <v>4779380</v>
          </cell>
          <cell r="D11">
            <v>8991979</v>
          </cell>
        </row>
        <row r="12">
          <cell r="C12">
            <v>1328</v>
          </cell>
          <cell r="D12">
            <v>7229</v>
          </cell>
        </row>
        <row r="17">
          <cell r="C17">
            <v>915612</v>
          </cell>
        </row>
        <row r="19">
          <cell r="C19">
            <v>3410595</v>
          </cell>
          <cell r="D19">
            <v>3555796</v>
          </cell>
        </row>
        <row r="20">
          <cell r="C20">
            <v>14194563</v>
          </cell>
          <cell r="D20">
            <v>12860123</v>
          </cell>
        </row>
        <row r="21">
          <cell r="C21">
            <v>13159</v>
          </cell>
          <cell r="D21">
            <v>13159</v>
          </cell>
        </row>
        <row r="29">
          <cell r="C29">
            <v>447473</v>
          </cell>
          <cell r="D29">
            <v>525140</v>
          </cell>
        </row>
        <row r="30">
          <cell r="C30">
            <v>156927</v>
          </cell>
          <cell r="D30">
            <v>340804</v>
          </cell>
        </row>
        <row r="34">
          <cell r="C34">
            <v>125020956</v>
          </cell>
          <cell r="D34">
            <v>122210896</v>
          </cell>
        </row>
        <row r="35">
          <cell r="C35">
            <v>38865111</v>
          </cell>
          <cell r="D35">
            <v>28504829</v>
          </cell>
        </row>
        <row r="36">
          <cell r="C36">
            <v>70242</v>
          </cell>
        </row>
        <row r="38">
          <cell r="C38">
            <v>242559</v>
          </cell>
          <cell r="D38">
            <v>209349</v>
          </cell>
        </row>
        <row r="40">
          <cell r="C40">
            <v>-1036528</v>
          </cell>
          <cell r="D40">
            <v>-2156573</v>
          </cell>
        </row>
        <row r="41">
          <cell r="C41">
            <v>-2687181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0" zoomScale="75" workbookViewId="0">
      <selection activeCell="D45" sqref="D45"/>
    </sheetView>
  </sheetViews>
  <sheetFormatPr baseColWidth="10" defaultRowHeight="15" x14ac:dyDescent="0.2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 x14ac:dyDescent="0.25">
      <c r="A1" s="114" t="s">
        <v>0</v>
      </c>
      <c r="B1" s="114"/>
      <c r="C1" s="114"/>
      <c r="D1" s="114"/>
      <c r="E1" s="114"/>
      <c r="F1" s="114"/>
      <c r="G1" s="114"/>
    </row>
    <row r="2" spans="1:7" s="9" customFormat="1" ht="20.25" customHeight="1" x14ac:dyDescent="0.25">
      <c r="A2" s="115" t="s">
        <v>1</v>
      </c>
      <c r="B2" s="115"/>
      <c r="C2" s="115"/>
      <c r="D2" s="115"/>
      <c r="E2" s="115"/>
      <c r="F2" s="115"/>
      <c r="G2" s="115"/>
    </row>
    <row r="3" spans="1:7" ht="20.25" customHeight="1" x14ac:dyDescent="0.25">
      <c r="A3" s="116" t="s">
        <v>41</v>
      </c>
      <c r="B3" s="116"/>
      <c r="C3" s="116"/>
      <c r="D3" s="116"/>
      <c r="E3" s="116"/>
      <c r="F3" s="116"/>
      <c r="G3" s="116"/>
    </row>
    <row r="4" spans="1:7" s="4" customFormat="1" ht="20.25" customHeight="1" x14ac:dyDescent="0.2">
      <c r="A4" s="117" t="s">
        <v>59</v>
      </c>
      <c r="B4" s="117"/>
      <c r="C4" s="117"/>
      <c r="D4" s="117"/>
      <c r="E4" s="117"/>
      <c r="F4" s="117"/>
      <c r="G4" s="117"/>
    </row>
    <row r="5" spans="1:7" s="4" customFormat="1" ht="20.25" customHeight="1" x14ac:dyDescent="0.2">
      <c r="A5" s="117" t="s">
        <v>2</v>
      </c>
      <c r="B5" s="117"/>
      <c r="C5" s="117"/>
      <c r="D5" s="117"/>
      <c r="E5" s="117"/>
      <c r="F5" s="117"/>
      <c r="G5" s="117"/>
    </row>
    <row r="6" spans="1:7" s="4" customFormat="1" ht="20.25" customHeight="1" thickBot="1" x14ac:dyDescent="0.25">
      <c r="A6" s="20"/>
      <c r="B6" s="21"/>
      <c r="C6" s="21"/>
      <c r="D6" s="21"/>
      <c r="E6" s="21"/>
      <c r="F6" s="22"/>
      <c r="G6" s="23"/>
    </row>
    <row r="7" spans="1:7" ht="20.25" customHeight="1" thickBot="1" x14ac:dyDescent="0.3">
      <c r="B7" s="112">
        <f>+'Estado Resultados'!B7</f>
        <v>44196</v>
      </c>
      <c r="C7" s="113"/>
      <c r="D7" s="112">
        <f>+'Estado Resultados'!D7</f>
        <v>43830</v>
      </c>
      <c r="E7" s="113"/>
      <c r="F7" s="55" t="s">
        <v>3</v>
      </c>
      <c r="G7" s="56"/>
    </row>
    <row r="8" spans="1:7" s="24" customFormat="1" ht="20.25" customHeight="1" thickBot="1" x14ac:dyDescent="0.45">
      <c r="A8" s="76" t="s">
        <v>4</v>
      </c>
      <c r="B8" s="57" t="s">
        <v>47</v>
      </c>
      <c r="C8" s="58" t="s">
        <v>42</v>
      </c>
      <c r="D8" s="57" t="s">
        <v>47</v>
      </c>
      <c r="E8" s="58" t="s">
        <v>42</v>
      </c>
      <c r="F8" s="59" t="s">
        <v>43</v>
      </c>
      <c r="G8" s="60" t="s">
        <v>44</v>
      </c>
    </row>
    <row r="9" spans="1:7" ht="23.25" customHeight="1" x14ac:dyDescent="0.2">
      <c r="B9" s="15"/>
      <c r="C9" s="16"/>
      <c r="D9" s="15"/>
      <c r="E9" s="16"/>
      <c r="F9" s="15"/>
      <c r="G9" s="17"/>
    </row>
    <row r="10" spans="1:7" ht="23.25" customHeight="1" x14ac:dyDescent="0.4">
      <c r="A10" s="85" t="s">
        <v>54</v>
      </c>
      <c r="B10" s="12"/>
      <c r="C10" s="13"/>
      <c r="D10" s="12"/>
      <c r="E10" s="13"/>
      <c r="F10" s="12"/>
      <c r="G10" s="14"/>
    </row>
    <row r="11" spans="1:7" ht="23.25" customHeight="1" x14ac:dyDescent="0.2">
      <c r="A11" s="1" t="s">
        <v>5</v>
      </c>
      <c r="B11" s="61">
        <f>+[9]SITUACIÓN!$C$9</f>
        <v>5454833</v>
      </c>
      <c r="C11" s="62">
        <f>+B11/B$29</f>
        <v>3.9055975219467291E-2</v>
      </c>
      <c r="D11" s="61">
        <f>+[9]SITUACIÓN!$D$9</f>
        <v>10585655</v>
      </c>
      <c r="E11" s="62">
        <f>+D11/D$29</f>
        <v>7.9172550919889603E-2</v>
      </c>
      <c r="F11" s="82">
        <f>+B11-D11</f>
        <v>-5130822</v>
      </c>
      <c r="G11" s="38">
        <f>+F11/D11</f>
        <v>-0.48469575099509665</v>
      </c>
    </row>
    <row r="12" spans="1:7" x14ac:dyDescent="0.2">
      <c r="A12" s="1" t="s">
        <v>49</v>
      </c>
      <c r="B12" s="61">
        <f>+[9]SITUACIÓN!$C$10</f>
        <v>0</v>
      </c>
      <c r="C12" s="62">
        <f>+B12/B$29</f>
        <v>0</v>
      </c>
      <c r="D12" s="61">
        <f>+[9]SITUACIÓN!$D$10</f>
        <v>93500</v>
      </c>
      <c r="E12" s="62">
        <f>+D12/D$29</f>
        <v>6.99308026854236E-4</v>
      </c>
      <c r="F12" s="82">
        <f>+B12-D12</f>
        <v>-93500</v>
      </c>
      <c r="G12" s="38">
        <f>+F12/D12</f>
        <v>-1</v>
      </c>
    </row>
    <row r="13" spans="1:7" x14ac:dyDescent="0.2">
      <c r="A13" s="1" t="s">
        <v>7</v>
      </c>
      <c r="B13" s="61">
        <f>+[9]SITUACIÓN!$C$11</f>
        <v>4779380</v>
      </c>
      <c r="C13" s="62">
        <f>+B13/B$29</f>
        <v>3.4219809633845362E-2</v>
      </c>
      <c r="D13" s="61">
        <f>+[9]SITUACIÓN!$D$11</f>
        <v>8991979</v>
      </c>
      <c r="E13" s="62">
        <f>+D13/D$29</f>
        <v>6.7253081197911513E-2</v>
      </c>
      <c r="F13" s="82">
        <f>+B13-D13</f>
        <v>-4212599</v>
      </c>
      <c r="G13" s="38">
        <f>+F13/D13</f>
        <v>-0.46848407897749761</v>
      </c>
    </row>
    <row r="14" spans="1:7" x14ac:dyDescent="0.2">
      <c r="A14" s="1" t="s">
        <v>60</v>
      </c>
      <c r="B14" s="78">
        <f>+[10]SITUACIÓN!$C$12</f>
        <v>11839779</v>
      </c>
      <c r="C14" s="62">
        <f>+B14/B$29</f>
        <v>8.4771452256736227E-2</v>
      </c>
      <c r="D14" s="78">
        <f>+[10]SITUACIÓN!$D$12</f>
        <v>8778470</v>
      </c>
      <c r="E14" s="62">
        <f>+D14/D$29</f>
        <v>6.5656198229936957E-2</v>
      </c>
      <c r="F14" s="66">
        <f>+B14-D14</f>
        <v>3061309</v>
      </c>
      <c r="G14" s="65">
        <f>+F14/D14</f>
        <v>0.34872922046780364</v>
      </c>
    </row>
    <row r="15" spans="1:7" x14ac:dyDescent="0.2">
      <c r="A15" s="1" t="s">
        <v>51</v>
      </c>
      <c r="B15" s="61">
        <f>+[9]SITUACIÓN!$C$12</f>
        <v>1328</v>
      </c>
      <c r="C15" s="62">
        <f>+B15/B$29</f>
        <v>9.5083268528023796E-6</v>
      </c>
      <c r="D15" s="61">
        <f>+[9]SITUACIÓN!$D$12</f>
        <v>7229</v>
      </c>
      <c r="E15" s="62">
        <f>+D15/D$29</f>
        <v>5.4067355359671359E-5</v>
      </c>
      <c r="F15" s="82">
        <f>+B15-D15</f>
        <v>-5901</v>
      </c>
      <c r="G15" s="38">
        <f>+F15/D15</f>
        <v>-0.81629547655277357</v>
      </c>
    </row>
    <row r="16" spans="1:7" x14ac:dyDescent="0.2">
      <c r="B16" s="90"/>
      <c r="C16" s="91"/>
      <c r="D16" s="90"/>
      <c r="E16" s="91"/>
      <c r="F16" s="84"/>
      <c r="G16" s="107"/>
    </row>
    <row r="17" spans="1:7" ht="19.5" x14ac:dyDescent="0.4">
      <c r="A17" s="87" t="s">
        <v>55</v>
      </c>
      <c r="B17" s="94">
        <f>SUM(B11:B16)</f>
        <v>22075320</v>
      </c>
      <c r="C17" s="95">
        <f>+B17/B$29</f>
        <v>0.15805674543690168</v>
      </c>
      <c r="D17" s="94">
        <f>SUM(D11:D16)</f>
        <v>28456833</v>
      </c>
      <c r="E17" s="95">
        <f>+D17/D$29</f>
        <v>0.21283520572995196</v>
      </c>
      <c r="F17" s="108">
        <f>+B17-D17</f>
        <v>-6381513</v>
      </c>
      <c r="G17" s="109">
        <f>+F17/D17</f>
        <v>-0.22425239660365578</v>
      </c>
    </row>
    <row r="18" spans="1:7" x14ac:dyDescent="0.2">
      <c r="B18" s="78"/>
      <c r="C18" s="62"/>
      <c r="D18" s="78"/>
      <c r="E18" s="62"/>
      <c r="F18" s="82"/>
      <c r="G18" s="38"/>
    </row>
    <row r="19" spans="1:7" ht="19.5" x14ac:dyDescent="0.4">
      <c r="A19" s="85" t="s">
        <v>56</v>
      </c>
      <c r="B19" s="78"/>
      <c r="C19" s="62"/>
      <c r="D19" s="78"/>
      <c r="E19" s="62"/>
      <c r="F19" s="82"/>
      <c r="G19" s="38"/>
    </row>
    <row r="20" spans="1:7" x14ac:dyDescent="0.2">
      <c r="B20" s="78"/>
      <c r="C20" s="62"/>
      <c r="D20" s="78"/>
      <c r="E20" s="62"/>
      <c r="F20" s="82"/>
      <c r="G20" s="38"/>
    </row>
    <row r="21" spans="1:7" x14ac:dyDescent="0.2">
      <c r="A21" s="1" t="s">
        <v>6</v>
      </c>
      <c r="B21" s="78">
        <f>+[9]SITUACIÓN!$C$17</f>
        <v>915612</v>
      </c>
      <c r="C21" s="62">
        <f>+B21/B$29</f>
        <v>6.5556763300813952E-3</v>
      </c>
      <c r="D21" s="78">
        <f>+[10]SITUACIÓN!$D$18</f>
        <v>1089426</v>
      </c>
      <c r="E21" s="62">
        <f>+D21/D$29</f>
        <v>8.1480678766171436E-3</v>
      </c>
      <c r="F21" s="66">
        <f>+B21-D21</f>
        <v>-173814</v>
      </c>
      <c r="G21" s="65">
        <f>+F21/D21</f>
        <v>-0.15954640333533437</v>
      </c>
    </row>
    <row r="22" spans="1:7" x14ac:dyDescent="0.2">
      <c r="A22" s="1" t="s">
        <v>8</v>
      </c>
      <c r="B22" s="78">
        <f>+[10]SITUACIÓN!$C$19</f>
        <v>99057805</v>
      </c>
      <c r="C22" s="62">
        <f>+B22/B$29</f>
        <v>0.70924246028701943</v>
      </c>
      <c r="D22" s="78">
        <f>+[10]SITUACIÓN!$D$19</f>
        <v>87728262</v>
      </c>
      <c r="E22" s="62">
        <f>+D22/D$29</f>
        <v>0.65613986950343794</v>
      </c>
      <c r="F22" s="66">
        <f>+B22-D22</f>
        <v>11329543</v>
      </c>
      <c r="G22" s="65">
        <f>+F22/D22</f>
        <v>0.12914359342944695</v>
      </c>
    </row>
    <row r="23" spans="1:7" x14ac:dyDescent="0.2">
      <c r="A23" s="1" t="s">
        <v>9</v>
      </c>
      <c r="B23" s="61">
        <f>+[9]SITUACIÓN!$C$19</f>
        <v>3410595</v>
      </c>
      <c r="C23" s="62">
        <f>+B23/B$29</f>
        <v>2.4419466884437899E-2</v>
      </c>
      <c r="D23" s="61">
        <f>+[9]SITUACIÓN!$D$19</f>
        <v>3555796</v>
      </c>
      <c r="E23" s="62">
        <f>+D23/D$29</f>
        <v>2.659461694819449E-2</v>
      </c>
      <c r="F23" s="82">
        <f>+B23-D23</f>
        <v>-145201</v>
      </c>
      <c r="G23" s="38">
        <f>+F23/D23</f>
        <v>-4.083501978178726E-2</v>
      </c>
    </row>
    <row r="24" spans="1:7" x14ac:dyDescent="0.2">
      <c r="A24" s="1" t="s">
        <v>10</v>
      </c>
      <c r="B24" s="61">
        <f>+[9]SITUACIÓN!$C$20</f>
        <v>14194563</v>
      </c>
      <c r="C24" s="62">
        <f>+B24/B$29</f>
        <v>0.10163143413907764</v>
      </c>
      <c r="D24" s="61">
        <f>+[9]SITUACIÓN!$D$20</f>
        <v>12860123</v>
      </c>
      <c r="E24" s="62">
        <f>+D24/D$29</f>
        <v>9.6183820751152699E-2</v>
      </c>
      <c r="F24" s="66">
        <f>+B24-D24</f>
        <v>1334440</v>
      </c>
      <c r="G24" s="65">
        <f>+F24/D24</f>
        <v>0.10376572603543528</v>
      </c>
    </row>
    <row r="25" spans="1:7" x14ac:dyDescent="0.2">
      <c r="A25" s="1" t="s">
        <v>11</v>
      </c>
      <c r="B25" s="61">
        <f>+[9]SITUACIÓN!$C$21</f>
        <v>13159</v>
      </c>
      <c r="C25" s="62">
        <f>+B25/B$29</f>
        <v>9.4216922481947675E-5</v>
      </c>
      <c r="D25" s="61">
        <f>+[9]SITUACIÓN!$D$21</f>
        <v>13159</v>
      </c>
      <c r="E25" s="62">
        <f>+D25/D$29</f>
        <v>9.8419190645720762E-5</v>
      </c>
      <c r="F25" s="66">
        <f>+B25-D25</f>
        <v>0</v>
      </c>
      <c r="G25" s="65">
        <f>+F25/D25</f>
        <v>0</v>
      </c>
    </row>
    <row r="26" spans="1:7" x14ac:dyDescent="0.2">
      <c r="B26" s="90"/>
      <c r="C26" s="91"/>
      <c r="D26" s="90"/>
      <c r="E26" s="91"/>
      <c r="F26" s="92"/>
      <c r="G26" s="93"/>
    </row>
    <row r="27" spans="1:7" ht="19.5" x14ac:dyDescent="0.4">
      <c r="A27" s="85" t="s">
        <v>57</v>
      </c>
      <c r="B27" s="96">
        <f>SUM(B21:B26)</f>
        <v>117591734</v>
      </c>
      <c r="C27" s="97">
        <f>+B27/B$29</f>
        <v>0.84194325456309838</v>
      </c>
      <c r="D27" s="96">
        <f>SUM(D21:D26)</f>
        <v>105246766</v>
      </c>
      <c r="E27" s="97">
        <f>+D27/D$29</f>
        <v>0.78716479427004804</v>
      </c>
      <c r="F27" s="98">
        <f>+B27-D27</f>
        <v>12344968</v>
      </c>
      <c r="G27" s="99">
        <f>+F27/D27</f>
        <v>0.11729546160116693</v>
      </c>
    </row>
    <row r="28" spans="1:7" x14ac:dyDescent="0.2">
      <c r="B28" s="78"/>
      <c r="C28" s="62"/>
      <c r="D28" s="78"/>
      <c r="E28" s="62"/>
      <c r="F28" s="66"/>
      <c r="G28" s="65"/>
    </row>
    <row r="29" spans="1:7" s="9" customFormat="1" ht="23.25" customHeight="1" thickBot="1" x14ac:dyDescent="0.45">
      <c r="A29" s="68" t="s">
        <v>12</v>
      </c>
      <c r="B29" s="69">
        <f>+B17+B27</f>
        <v>139667054</v>
      </c>
      <c r="C29" s="70">
        <f>+B29/B$29</f>
        <v>1</v>
      </c>
      <c r="D29" s="69">
        <f>+D17+D27</f>
        <v>133703599</v>
      </c>
      <c r="E29" s="70">
        <f>+D29/D$29</f>
        <v>1</v>
      </c>
      <c r="F29" s="69">
        <f>SUM(F11:F25)</f>
        <v>-418058</v>
      </c>
      <c r="G29" s="110">
        <f>+F29/D29</f>
        <v>-3.1267520330548471E-3</v>
      </c>
    </row>
    <row r="30" spans="1:7" ht="25.5" customHeight="1" x14ac:dyDescent="0.2">
      <c r="B30" s="25"/>
      <c r="C30" s="19" t="s">
        <v>13</v>
      </c>
      <c r="D30" s="25"/>
      <c r="E30" s="19" t="s">
        <v>13</v>
      </c>
      <c r="F30" s="12"/>
      <c r="G30" s="14"/>
    </row>
    <row r="31" spans="1:7" ht="19.5" x14ac:dyDescent="0.4">
      <c r="A31" s="86" t="s">
        <v>14</v>
      </c>
      <c r="B31" s="12"/>
      <c r="C31" s="11" t="s">
        <v>13</v>
      </c>
      <c r="D31" s="12"/>
      <c r="E31" s="11" t="s">
        <v>13</v>
      </c>
      <c r="F31" s="12"/>
      <c r="G31" s="14"/>
    </row>
    <row r="32" spans="1:7" ht="19.5" x14ac:dyDescent="0.4">
      <c r="A32" s="86" t="s">
        <v>58</v>
      </c>
      <c r="B32" s="12"/>
      <c r="C32" s="11" t="s">
        <v>13</v>
      </c>
      <c r="D32" s="12"/>
      <c r="E32" s="11" t="s">
        <v>13</v>
      </c>
      <c r="F32" s="12"/>
      <c r="G32" s="14"/>
    </row>
    <row r="33" spans="1:7" x14ac:dyDescent="0.2">
      <c r="A33" s="4" t="s">
        <v>15</v>
      </c>
      <c r="B33" s="49">
        <f>+[9]SITUACIÓN!$C$29</f>
        <v>447473</v>
      </c>
      <c r="C33" s="51">
        <f>+B33/B$29</f>
        <v>3.203855076659668E-3</v>
      </c>
      <c r="D33" s="49">
        <f>+[9]SITUACIÓN!$D$29</f>
        <v>525140</v>
      </c>
      <c r="E33" s="51">
        <f>+D33/D$29</f>
        <v>3.9276429649436739E-3</v>
      </c>
      <c r="F33" s="63">
        <f t="shared" ref="F33:F46" si="0">+B33-D33</f>
        <v>-77667</v>
      </c>
      <c r="G33" s="38">
        <f t="shared" ref="G33:G46" si="1">+F33/D33</f>
        <v>-0.14789770346955097</v>
      </c>
    </row>
    <row r="34" spans="1:7" ht="15.75" thickBot="1" x14ac:dyDescent="0.25">
      <c r="A34" s="4" t="s">
        <v>16</v>
      </c>
      <c r="B34" s="49">
        <f>+[9]SITUACIÓN!$C$30</f>
        <v>156927</v>
      </c>
      <c r="C34" s="51">
        <f>+B34/B$29</f>
        <v>1.1235792229139451E-3</v>
      </c>
      <c r="D34" s="49">
        <f>+[9]SITUACIÓN!$D$30</f>
        <v>340804</v>
      </c>
      <c r="E34" s="51">
        <f>+D34/D$29</f>
        <v>2.5489515805778721E-3</v>
      </c>
      <c r="F34" s="63">
        <f t="shared" si="0"/>
        <v>-183877</v>
      </c>
      <c r="G34" s="38">
        <f t="shared" si="1"/>
        <v>-0.53953885517775613</v>
      </c>
    </row>
    <row r="35" spans="1:7" ht="20.25" thickBot="1" x14ac:dyDescent="0.45">
      <c r="A35" s="68" t="s">
        <v>17</v>
      </c>
      <c r="B35" s="77">
        <f>SUM(B33:B34)</f>
        <v>604400</v>
      </c>
      <c r="C35" s="79">
        <f>+B35/B$29</f>
        <v>4.3274342995736131E-3</v>
      </c>
      <c r="D35" s="77">
        <f>SUM(D33:D34)</f>
        <v>865944</v>
      </c>
      <c r="E35" s="35">
        <f>+D35/D$29</f>
        <v>6.4765945455215459E-3</v>
      </c>
      <c r="F35" s="80">
        <f t="shared" si="0"/>
        <v>-261544</v>
      </c>
      <c r="G35" s="83">
        <f t="shared" si="1"/>
        <v>-0.30203338784032224</v>
      </c>
    </row>
    <row r="36" spans="1:7" ht="19.5" x14ac:dyDescent="0.4">
      <c r="A36" s="88" t="s">
        <v>18</v>
      </c>
      <c r="B36" s="10" t="s">
        <v>13</v>
      </c>
      <c r="C36" s="11" t="s">
        <v>13</v>
      </c>
      <c r="D36" s="10" t="s">
        <v>13</v>
      </c>
      <c r="E36" s="11" t="s">
        <v>13</v>
      </c>
      <c r="F36" s="12" t="s">
        <v>13</v>
      </c>
      <c r="G36" s="14" t="s">
        <v>13</v>
      </c>
    </row>
    <row r="37" spans="1:7" x14ac:dyDescent="0.2">
      <c r="A37" s="4" t="s">
        <v>19</v>
      </c>
      <c r="B37" s="49">
        <f>+[9]SITUACIÓN!$C$34</f>
        <v>125020956</v>
      </c>
      <c r="C37" s="51">
        <f t="shared" ref="C37:C46" si="2">+B37/B$29</f>
        <v>0.89513562733269936</v>
      </c>
      <c r="D37" s="49">
        <f>+[9]SITUACIÓN!$D$34</f>
        <v>122210896</v>
      </c>
      <c r="E37" s="51">
        <f t="shared" ref="E37:E46" si="3">+D37/D$29</f>
        <v>0.91404342825506135</v>
      </c>
      <c r="F37" s="63">
        <f t="shared" si="0"/>
        <v>2810060</v>
      </c>
      <c r="G37" s="65">
        <f t="shared" si="1"/>
        <v>2.2993530789595061E-2</v>
      </c>
    </row>
    <row r="38" spans="1:7" x14ac:dyDescent="0.2">
      <c r="A38" s="1" t="s">
        <v>20</v>
      </c>
      <c r="B38" s="49">
        <f>+[9]SITUACIÓN!$C$35</f>
        <v>38865111</v>
      </c>
      <c r="C38" s="51">
        <f t="shared" si="2"/>
        <v>0.27826971276991352</v>
      </c>
      <c r="D38" s="49">
        <f>+[9]SITUACIÓN!$D$35</f>
        <v>28504829</v>
      </c>
      <c r="E38" s="51">
        <f t="shared" si="3"/>
        <v>0.21319417886425032</v>
      </c>
      <c r="F38" s="63">
        <f t="shared" si="0"/>
        <v>10360282</v>
      </c>
      <c r="G38" s="65">
        <f t="shared" si="1"/>
        <v>0.36345708300863688</v>
      </c>
    </row>
    <row r="39" spans="1:7" x14ac:dyDescent="0.2">
      <c r="A39" s="4" t="s">
        <v>21</v>
      </c>
      <c r="B39" s="49">
        <f>+[9]SITUACIÓN!$C$36</f>
        <v>70242</v>
      </c>
      <c r="C39" s="51">
        <f t="shared" si="2"/>
        <v>5.0292461957420539E-4</v>
      </c>
      <c r="D39" s="49">
        <f>+'[6]PASIVO-PATRI'!$D$19</f>
        <v>70242</v>
      </c>
      <c r="E39" s="51">
        <f t="shared" si="3"/>
        <v>5.2535609007802397E-4</v>
      </c>
      <c r="F39" s="63">
        <f t="shared" si="0"/>
        <v>0</v>
      </c>
      <c r="G39" s="65">
        <f t="shared" si="1"/>
        <v>0</v>
      </c>
    </row>
    <row r="40" spans="1:7" x14ac:dyDescent="0.2">
      <c r="A40" s="4" t="s">
        <v>22</v>
      </c>
      <c r="B40" s="49">
        <f>+'[5]PASIVO-PATRI'!$C$20</f>
        <v>1251912</v>
      </c>
      <c r="C40" s="51">
        <f t="shared" si="2"/>
        <v>8.9635455473987442E-3</v>
      </c>
      <c r="D40" s="49">
        <f>+'[4]PASIVO-PATRI'!$D$23</f>
        <v>1251912</v>
      </c>
      <c r="E40" s="51">
        <f t="shared" si="3"/>
        <v>9.3633380803758316E-3</v>
      </c>
      <c r="F40" s="63">
        <f t="shared" si="0"/>
        <v>0</v>
      </c>
      <c r="G40" s="65">
        <f t="shared" si="1"/>
        <v>0</v>
      </c>
    </row>
    <row r="41" spans="1:7" x14ac:dyDescent="0.2">
      <c r="A41" s="4" t="s">
        <v>23</v>
      </c>
      <c r="B41" s="49">
        <f>+[9]SITUACIÓN!$C$38</f>
        <v>242559</v>
      </c>
      <c r="C41" s="51">
        <f t="shared" si="2"/>
        <v>1.736694467687419E-3</v>
      </c>
      <c r="D41" s="49">
        <f>+[9]SITUACIÓN!$D$38</f>
        <v>209349</v>
      </c>
      <c r="E41" s="51">
        <f t="shared" si="3"/>
        <v>1.5657693702022188E-3</v>
      </c>
      <c r="F41" s="66">
        <f t="shared" si="0"/>
        <v>33210</v>
      </c>
      <c r="G41" s="65">
        <f t="shared" si="1"/>
        <v>0.15863462447874124</v>
      </c>
    </row>
    <row r="42" spans="1:7" x14ac:dyDescent="0.2">
      <c r="A42" s="4" t="s">
        <v>52</v>
      </c>
      <c r="B42" s="49">
        <f>+'[7]PASIVO-PATRI'!$C$22</f>
        <v>-22664417</v>
      </c>
      <c r="C42" s="39">
        <f t="shared" si="2"/>
        <v>-0.16227461202124305</v>
      </c>
      <c r="D42" s="81">
        <f>+'[7]PASIVO-PATRI'!$D$22</f>
        <v>-22664417</v>
      </c>
      <c r="E42" s="39">
        <f t="shared" si="3"/>
        <v>-0.16951239285638078</v>
      </c>
      <c r="F42" s="42">
        <f t="shared" si="0"/>
        <v>0</v>
      </c>
      <c r="G42" s="38">
        <f t="shared" si="1"/>
        <v>0</v>
      </c>
    </row>
    <row r="43" spans="1:7" x14ac:dyDescent="0.2">
      <c r="A43" s="4" t="s">
        <v>50</v>
      </c>
      <c r="B43" s="10">
        <f>+[9]SITUACIÓN!$C$40</f>
        <v>-1036528</v>
      </c>
      <c r="C43" s="39">
        <f t="shared" si="2"/>
        <v>-7.421420945844537E-3</v>
      </c>
      <c r="D43" s="10">
        <f>+[9]SITUACIÓN!$D$40</f>
        <v>-2156573</v>
      </c>
      <c r="E43" s="40">
        <f t="shared" si="3"/>
        <v>-1.6129505982856902E-2</v>
      </c>
      <c r="F43" s="41">
        <f t="shared" si="0"/>
        <v>1120045</v>
      </c>
      <c r="G43" s="38">
        <f t="shared" si="1"/>
        <v>-0.51936336029431884</v>
      </c>
    </row>
    <row r="44" spans="1:7" ht="15.75" thickBot="1" x14ac:dyDescent="0.25">
      <c r="A44" s="1" t="s">
        <v>24</v>
      </c>
      <c r="B44" s="49">
        <f>+[9]SITUACIÓN!$C$41</f>
        <v>-2687181</v>
      </c>
      <c r="C44" s="64">
        <f t="shared" si="2"/>
        <v>-1.92399060697593E-2</v>
      </c>
      <c r="D44" s="49">
        <f>+[10]SITUACIÓN!$D$42</f>
        <v>5411417</v>
      </c>
      <c r="E44" s="64">
        <f t="shared" si="3"/>
        <v>4.0473233633748336E-2</v>
      </c>
      <c r="F44" s="63">
        <f t="shared" si="0"/>
        <v>-8098598</v>
      </c>
      <c r="G44" s="38">
        <f t="shared" si="1"/>
        <v>-1.4965762202395416</v>
      </c>
    </row>
    <row r="45" spans="1:7" ht="20.25" thickBot="1" x14ac:dyDescent="0.45">
      <c r="A45" s="68" t="s">
        <v>25</v>
      </c>
      <c r="B45" s="30">
        <f>SUM(B37:B44)</f>
        <v>139062654</v>
      </c>
      <c r="C45" s="31">
        <f t="shared" si="2"/>
        <v>0.99567256570042639</v>
      </c>
      <c r="D45" s="30">
        <f>SUM(D37:D44)</f>
        <v>132837655</v>
      </c>
      <c r="E45" s="31">
        <f t="shared" si="3"/>
        <v>0.99352340545447848</v>
      </c>
      <c r="F45" s="30">
        <f t="shared" si="0"/>
        <v>6224999</v>
      </c>
      <c r="G45" s="32">
        <f t="shared" si="1"/>
        <v>4.6861704988694658E-2</v>
      </c>
    </row>
    <row r="46" spans="1:7" ht="21.75" customHeight="1" thickBot="1" x14ac:dyDescent="0.45">
      <c r="A46" s="68" t="s">
        <v>26</v>
      </c>
      <c r="B46" s="72">
        <f>+B45+B35</f>
        <v>139667054</v>
      </c>
      <c r="C46" s="73">
        <f t="shared" si="2"/>
        <v>1</v>
      </c>
      <c r="D46" s="72">
        <f>+D45+D35</f>
        <v>133703599</v>
      </c>
      <c r="E46" s="74">
        <f t="shared" si="3"/>
        <v>1</v>
      </c>
      <c r="F46" s="75">
        <f t="shared" si="0"/>
        <v>5963455</v>
      </c>
      <c r="G46" s="111">
        <f t="shared" si="1"/>
        <v>4.4602052933519015E-2</v>
      </c>
    </row>
    <row r="47" spans="1:7" x14ac:dyDescent="0.2">
      <c r="B47" s="18"/>
      <c r="C47" s="18"/>
      <c r="D47" s="18"/>
      <c r="E47" s="18"/>
      <c r="F47" s="18"/>
      <c r="G47" s="18"/>
    </row>
    <row r="48" spans="1:7" x14ac:dyDescent="0.2">
      <c r="B48" s="2" t="s">
        <v>13</v>
      </c>
      <c r="D48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75" workbookViewId="0">
      <selection activeCell="G36" sqref="G36"/>
    </sheetView>
  </sheetViews>
  <sheetFormatPr baseColWidth="10" defaultRowHeight="15" x14ac:dyDescent="0.2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1.28515625" style="2" bestFit="1" customWidth="1"/>
    <col min="6" max="6" width="16" style="2" bestFit="1" customWidth="1"/>
    <col min="7" max="7" width="13.5703125" style="3" bestFit="1" customWidth="1"/>
    <col min="8" max="16384" width="11.42578125" style="1"/>
  </cols>
  <sheetData>
    <row r="1" spans="1:7" ht="15.75" x14ac:dyDescent="0.25">
      <c r="A1" s="116" t="s">
        <v>0</v>
      </c>
      <c r="B1" s="116"/>
      <c r="C1" s="116"/>
      <c r="D1" s="116"/>
      <c r="E1" s="116"/>
      <c r="F1" s="116"/>
      <c r="G1" s="116"/>
    </row>
    <row r="2" spans="1:7" ht="15.75" x14ac:dyDescent="0.25">
      <c r="A2" s="120" t="s">
        <v>1</v>
      </c>
      <c r="B2" s="120"/>
      <c r="C2" s="120"/>
      <c r="D2" s="120"/>
      <c r="E2" s="120"/>
      <c r="F2" s="120"/>
      <c r="G2" s="120"/>
    </row>
    <row r="3" spans="1:7" ht="15.75" x14ac:dyDescent="0.25">
      <c r="A3" s="116" t="s">
        <v>45</v>
      </c>
      <c r="B3" s="116"/>
      <c r="C3" s="116"/>
      <c r="D3" s="116"/>
      <c r="E3" s="116"/>
      <c r="F3" s="116"/>
      <c r="G3" s="116"/>
    </row>
    <row r="4" spans="1:7" x14ac:dyDescent="0.2">
      <c r="A4" s="117" t="str">
        <f>+[1]ACTIVO!A16</f>
        <v>(Miles de colones)</v>
      </c>
      <c r="B4" s="117"/>
      <c r="C4" s="117"/>
      <c r="D4" s="117"/>
      <c r="E4" s="117"/>
      <c r="F4" s="117"/>
      <c r="G4" s="117"/>
    </row>
    <row r="5" spans="1:7" x14ac:dyDescent="0.2">
      <c r="A5" s="117" t="s">
        <v>48</v>
      </c>
      <c r="B5" s="117"/>
      <c r="C5" s="117"/>
      <c r="D5" s="117"/>
      <c r="E5" s="117"/>
      <c r="F5" s="117"/>
      <c r="G5" s="117"/>
    </row>
    <row r="6" spans="1:7" ht="16.5" thickBot="1" x14ac:dyDescent="0.3">
      <c r="F6" s="1"/>
      <c r="G6" s="6"/>
    </row>
    <row r="7" spans="1:7" ht="16.5" thickBot="1" x14ac:dyDescent="0.3">
      <c r="B7" s="118">
        <v>44196</v>
      </c>
      <c r="C7" s="119"/>
      <c r="D7" s="118">
        <v>43830</v>
      </c>
      <c r="E7" s="119"/>
      <c r="F7" s="43" t="s">
        <v>3</v>
      </c>
      <c r="G7" s="44"/>
    </row>
    <row r="8" spans="1:7" ht="16.5" thickBot="1" x14ac:dyDescent="0.3">
      <c r="A8" s="7"/>
      <c r="B8" s="45" t="s">
        <v>47</v>
      </c>
      <c r="C8" s="46" t="s">
        <v>42</v>
      </c>
      <c r="D8" s="45" t="s">
        <v>47</v>
      </c>
      <c r="E8" s="46" t="s">
        <v>42</v>
      </c>
      <c r="F8" s="47" t="s">
        <v>43</v>
      </c>
      <c r="G8" s="48" t="s">
        <v>44</v>
      </c>
    </row>
    <row r="9" spans="1:7" ht="15.75" x14ac:dyDescent="0.25">
      <c r="A9" s="8" t="s">
        <v>27</v>
      </c>
      <c r="B9" s="15"/>
      <c r="C9" s="16"/>
      <c r="D9" s="15"/>
      <c r="E9" s="16"/>
      <c r="F9" s="15"/>
      <c r="G9" s="17"/>
    </row>
    <row r="10" spans="1:7" x14ac:dyDescent="0.2">
      <c r="B10" s="12"/>
      <c r="C10" s="13"/>
      <c r="D10" s="12"/>
      <c r="E10" s="13"/>
      <c r="F10" s="29"/>
      <c r="G10" s="14"/>
    </row>
    <row r="11" spans="1:7" x14ac:dyDescent="0.2">
      <c r="A11" s="1" t="s">
        <v>28</v>
      </c>
      <c r="B11" s="49">
        <f>+[9]RESULTADOS!$C$10</f>
        <v>9513097</v>
      </c>
      <c r="C11" s="50">
        <f>+B11/B$16</f>
        <v>0.92329391572692321</v>
      </c>
      <c r="D11" s="49">
        <f>+[9]RESULTADOS!$D$10</f>
        <v>10651267</v>
      </c>
      <c r="E11" s="50">
        <f>+D11/D$16</f>
        <v>0.7804765293926571</v>
      </c>
      <c r="F11" s="82">
        <f>+B11-D11</f>
        <v>-1138170</v>
      </c>
      <c r="G11" s="38">
        <f>+F11/D11</f>
        <v>-0.10685770997947944</v>
      </c>
    </row>
    <row r="12" spans="1:7" x14ac:dyDescent="0.2">
      <c r="A12" s="1" t="s">
        <v>29</v>
      </c>
      <c r="B12" s="49">
        <f>+[9]RESULTADOS!$C$11</f>
        <v>287107</v>
      </c>
      <c r="C12" s="50">
        <f>+B12/B$16</f>
        <v>2.7865178528360401E-2</v>
      </c>
      <c r="D12" s="49">
        <f>+[9]RESULTADOS!$D$11</f>
        <v>745945</v>
      </c>
      <c r="E12" s="50">
        <f>+D12/D$16</f>
        <v>5.4659465837989564E-2</v>
      </c>
      <c r="F12" s="82">
        <f>+B12-D12</f>
        <v>-458838</v>
      </c>
      <c r="G12" s="38">
        <f>+F12/D12</f>
        <v>-0.61510969307388619</v>
      </c>
    </row>
    <row r="13" spans="1:7" x14ac:dyDescent="0.2">
      <c r="A13" s="1" t="str">
        <f>+[8]RESULTADOS!$A$14</f>
        <v>INGRESO ESTIMACION DETERIORO</v>
      </c>
      <c r="B13" s="49">
        <f>+[10]RESULTADOS!$C$12</f>
        <v>210949</v>
      </c>
      <c r="C13" s="50"/>
      <c r="D13" s="49">
        <f>+[10]RESULTADOS!$D$12</f>
        <v>2098556</v>
      </c>
      <c r="E13" s="50">
        <f>+D13/D$16</f>
        <v>0.15377266419254507</v>
      </c>
      <c r="F13" s="82">
        <f>+B13-D13</f>
        <v>-1887607</v>
      </c>
      <c r="G13" s="38">
        <f>+F13/D13</f>
        <v>-0.89947897506666485</v>
      </c>
    </row>
    <row r="14" spans="1:7" x14ac:dyDescent="0.2">
      <c r="A14" s="1" t="s">
        <v>30</v>
      </c>
      <c r="B14" s="49">
        <f>+[9]RESULTADOS!$C$13</f>
        <v>292280</v>
      </c>
      <c r="C14" s="50">
        <f>+B14/B$16</f>
        <v>2.8367244199093641E-2</v>
      </c>
      <c r="D14" s="49">
        <f>+[9]RESULTADOS!$D$13</f>
        <v>151365</v>
      </c>
      <c r="E14" s="50">
        <f>+D14/D$16</f>
        <v>1.109134057680833E-2</v>
      </c>
      <c r="F14" s="66">
        <f>+B14-D14</f>
        <v>140915</v>
      </c>
      <c r="G14" s="65">
        <f>+F14/D14</f>
        <v>0.93096158292868236</v>
      </c>
    </row>
    <row r="15" spans="1:7" ht="15.75" thickBot="1" x14ac:dyDescent="0.25">
      <c r="B15" s="28" t="s">
        <v>13</v>
      </c>
      <c r="C15" s="27" t="s">
        <v>13</v>
      </c>
      <c r="D15" s="28"/>
      <c r="E15" s="27" t="s">
        <v>13</v>
      </c>
      <c r="F15" s="33"/>
      <c r="G15" s="26"/>
    </row>
    <row r="16" spans="1:7" s="9" customFormat="1" ht="16.5" thickBot="1" x14ac:dyDescent="0.3">
      <c r="A16" s="5" t="s">
        <v>31</v>
      </c>
      <c r="B16" s="34">
        <f>SUM(B11:B15)</f>
        <v>10303433</v>
      </c>
      <c r="C16" s="35">
        <f>+B16/B$16</f>
        <v>1</v>
      </c>
      <c r="D16" s="34">
        <f>SUM(D11:D14)</f>
        <v>13647133</v>
      </c>
      <c r="E16" s="35">
        <f>+D16/D$16</f>
        <v>1</v>
      </c>
      <c r="F16" s="100">
        <f>SUM(F11:F14)</f>
        <v>-3343700</v>
      </c>
      <c r="G16" s="101">
        <f>+F16/D16</f>
        <v>-0.24501116827981378</v>
      </c>
    </row>
    <row r="17" spans="1:7" x14ac:dyDescent="0.2">
      <c r="B17" s="12"/>
      <c r="C17" s="11" t="s">
        <v>46</v>
      </c>
      <c r="D17" s="12"/>
      <c r="E17" s="11" t="s">
        <v>46</v>
      </c>
      <c r="F17" s="29"/>
      <c r="G17" s="14"/>
    </row>
    <row r="18" spans="1:7" ht="15.75" x14ac:dyDescent="0.25">
      <c r="A18" s="8" t="s">
        <v>32</v>
      </c>
      <c r="B18" s="12"/>
      <c r="C18" s="11" t="s">
        <v>13</v>
      </c>
      <c r="D18" s="12"/>
      <c r="E18" s="11" t="s">
        <v>13</v>
      </c>
      <c r="F18" s="29"/>
      <c r="G18" s="14"/>
    </row>
    <row r="19" spans="1:7" x14ac:dyDescent="0.2">
      <c r="B19" s="12"/>
      <c r="C19" s="11" t="s">
        <v>13</v>
      </c>
      <c r="D19" s="12"/>
      <c r="E19" s="11" t="s">
        <v>13</v>
      </c>
      <c r="F19" s="29"/>
      <c r="G19" s="14"/>
    </row>
    <row r="20" spans="1:7" x14ac:dyDescent="0.2">
      <c r="A20" s="1" t="s">
        <v>33</v>
      </c>
      <c r="B20" s="49">
        <f>+[9]RESULTADOS!$C$19</f>
        <v>3371318</v>
      </c>
      <c r="C20" s="50">
        <f t="shared" ref="C20:C26" si="0">+B20/B$16</f>
        <v>0.3272033699835773</v>
      </c>
      <c r="D20" s="49">
        <f>+[9]RESULTADOS!$D$19</f>
        <v>3753750</v>
      </c>
      <c r="E20" s="50">
        <f t="shared" ref="E20:E26" si="1">+D20/D$16</f>
        <v>0.27505777220753985</v>
      </c>
      <c r="F20" s="82">
        <f t="shared" ref="F20:F26" si="2">+B20-D20</f>
        <v>-382432</v>
      </c>
      <c r="G20" s="38">
        <f t="shared" ref="G20:G26" si="3">+F20/D20</f>
        <v>-0.10187998667998668</v>
      </c>
    </row>
    <row r="21" spans="1:7" x14ac:dyDescent="0.2">
      <c r="A21" s="1" t="s">
        <v>34</v>
      </c>
      <c r="B21" s="49">
        <f>+[9]RESULTADOS!$C$20</f>
        <v>2705907</v>
      </c>
      <c r="C21" s="50">
        <f t="shared" si="0"/>
        <v>0.26262188534636949</v>
      </c>
      <c r="D21" s="49">
        <f>+[9]RESULTADOS!$D$20</f>
        <v>2522567</v>
      </c>
      <c r="E21" s="50">
        <f t="shared" si="1"/>
        <v>0.18484226687026498</v>
      </c>
      <c r="F21" s="66">
        <f t="shared" si="2"/>
        <v>183340</v>
      </c>
      <c r="G21" s="65">
        <f t="shared" si="3"/>
        <v>7.2679932782756612E-2</v>
      </c>
    </row>
    <row r="22" spans="1:7" x14ac:dyDescent="0.2">
      <c r="A22" s="1" t="s">
        <v>53</v>
      </c>
      <c r="B22" s="49">
        <f>+[10]RESULTADOS!$C$21</f>
        <v>6980582</v>
      </c>
      <c r="C22" s="51">
        <f t="shared" si="0"/>
        <v>0.67750059616052238</v>
      </c>
      <c r="D22" s="49">
        <f>+[10]RESULTADOS!$D$21</f>
        <v>7460683</v>
      </c>
      <c r="E22" s="51">
        <f t="shared" si="1"/>
        <v>0.5466850070267506</v>
      </c>
      <c r="F22" s="66">
        <f t="shared" si="2"/>
        <v>-480101</v>
      </c>
      <c r="G22" s="65">
        <v>1</v>
      </c>
    </row>
    <row r="23" spans="1:7" x14ac:dyDescent="0.2">
      <c r="A23" s="1" t="s">
        <v>35</v>
      </c>
      <c r="B23" s="49">
        <f>+[9]RESULTADOS!$C$22</f>
        <v>145381</v>
      </c>
      <c r="C23" s="52">
        <f t="shared" si="0"/>
        <v>1.4109957331697115E-2</v>
      </c>
      <c r="D23" s="49">
        <f>+[9]RESULTADOS!$D$22</f>
        <v>121739</v>
      </c>
      <c r="E23" s="52">
        <f t="shared" si="1"/>
        <v>8.9204816865197985E-3</v>
      </c>
      <c r="F23" s="66">
        <f t="shared" si="2"/>
        <v>23642</v>
      </c>
      <c r="G23" s="65">
        <f t="shared" si="3"/>
        <v>0.19420235093109028</v>
      </c>
    </row>
    <row r="24" spans="1:7" ht="15.75" thickBot="1" x14ac:dyDescent="0.25">
      <c r="A24" s="1" t="str">
        <f>+[8]RESULTADOS!$A$25</f>
        <v>VARIOS (DIFERENCIAL CAMBIARIO)</v>
      </c>
      <c r="B24" s="49">
        <f>+[9]RESULTADOS!$C$23</f>
        <v>36914</v>
      </c>
      <c r="C24" s="53">
        <f t="shared" si="0"/>
        <v>3.5826893812965057E-3</v>
      </c>
      <c r="D24" s="49">
        <f>+[9]RESULTADOS!$D$23</f>
        <v>92327</v>
      </c>
      <c r="E24" s="53">
        <f t="shared" si="1"/>
        <v>6.7653037454826594E-3</v>
      </c>
      <c r="F24" s="102">
        <f t="shared" si="2"/>
        <v>-55413</v>
      </c>
      <c r="G24" s="38">
        <f t="shared" si="3"/>
        <v>-0.60018196193962758</v>
      </c>
    </row>
    <row r="25" spans="1:7" s="9" customFormat="1" ht="16.5" thickBot="1" x14ac:dyDescent="0.3">
      <c r="A25" s="5" t="s">
        <v>36</v>
      </c>
      <c r="B25" s="34">
        <f>SUM(B20:B24)</f>
        <v>13240102</v>
      </c>
      <c r="C25" s="35">
        <f t="shared" si="0"/>
        <v>1.2850184982034629</v>
      </c>
      <c r="D25" s="34">
        <f>+SUM(D20:D24)</f>
        <v>13951066</v>
      </c>
      <c r="E25" s="35">
        <f t="shared" si="1"/>
        <v>1.0222708315365578</v>
      </c>
      <c r="F25" s="36">
        <f t="shared" si="2"/>
        <v>-710964</v>
      </c>
      <c r="G25" s="37">
        <f t="shared" si="3"/>
        <v>-5.0961267045830046E-2</v>
      </c>
    </row>
    <row r="26" spans="1:7" s="9" customFormat="1" ht="16.5" thickBot="1" x14ac:dyDescent="0.3">
      <c r="A26" s="5" t="s">
        <v>37</v>
      </c>
      <c r="B26" s="34">
        <f>+B16-B25</f>
        <v>-2936669</v>
      </c>
      <c r="C26" s="35">
        <f t="shared" si="0"/>
        <v>-0.28501849820346287</v>
      </c>
      <c r="D26" s="34">
        <f>+D16-D25</f>
        <v>-303933</v>
      </c>
      <c r="E26" s="35">
        <f t="shared" si="1"/>
        <v>-2.2270831536557897E-2</v>
      </c>
      <c r="F26" s="100">
        <f t="shared" si="2"/>
        <v>-2632736</v>
      </c>
      <c r="G26" s="101">
        <f t="shared" si="3"/>
        <v>8.6622248982506012</v>
      </c>
    </row>
    <row r="27" spans="1:7" x14ac:dyDescent="0.2">
      <c r="B27" s="12"/>
      <c r="C27" s="11" t="s">
        <v>13</v>
      </c>
      <c r="D27" s="12"/>
      <c r="E27" s="11" t="s">
        <v>13</v>
      </c>
      <c r="F27" s="29"/>
      <c r="G27" s="14" t="s">
        <v>13</v>
      </c>
    </row>
    <row r="28" spans="1:7" ht="15.75" x14ac:dyDescent="0.25">
      <c r="A28" s="8" t="s">
        <v>30</v>
      </c>
      <c r="B28" s="12"/>
      <c r="C28" s="11" t="s">
        <v>13</v>
      </c>
      <c r="D28" s="10"/>
      <c r="E28" s="11" t="s">
        <v>13</v>
      </c>
      <c r="F28" s="29"/>
      <c r="G28" s="3" t="s">
        <v>13</v>
      </c>
    </row>
    <row r="29" spans="1:7" ht="15.75" thickBot="1" x14ac:dyDescent="0.25">
      <c r="A29" s="1" t="s">
        <v>38</v>
      </c>
      <c r="B29" s="54">
        <f>+[9]RESULTADOS!$C$30</f>
        <v>249488</v>
      </c>
      <c r="C29" s="67">
        <f>+B29/B$16</f>
        <v>2.4214065350839861E-2</v>
      </c>
      <c r="D29" s="54">
        <f>+[9]RESULTADOS!$D$30</f>
        <v>5715350</v>
      </c>
      <c r="E29" s="67">
        <f>+D29/D$16</f>
        <v>0.41879492198104906</v>
      </c>
      <c r="F29" s="102">
        <f>+B29-D29</f>
        <v>-5465862</v>
      </c>
      <c r="G29" s="103">
        <f>+F29/D29</f>
        <v>-0.95634773023524366</v>
      </c>
    </row>
    <row r="30" spans="1:7" s="9" customFormat="1" ht="16.5" thickBot="1" x14ac:dyDescent="0.3">
      <c r="A30" s="5" t="s">
        <v>39</v>
      </c>
      <c r="B30" s="36">
        <f>SUM(B29:B29)</f>
        <v>249488</v>
      </c>
      <c r="C30" s="35">
        <f>+B30/B$16</f>
        <v>2.4214065350839861E-2</v>
      </c>
      <c r="D30" s="36">
        <f>SUM(D29:D29)</f>
        <v>5715350</v>
      </c>
      <c r="E30" s="89">
        <f>+D30/D$16</f>
        <v>0.41879492198104906</v>
      </c>
      <c r="F30" s="104">
        <f>+B30-D30</f>
        <v>-5465862</v>
      </c>
      <c r="G30" s="101">
        <f>+F30/D30</f>
        <v>-0.95634773023524366</v>
      </c>
    </row>
    <row r="31" spans="1:7" s="9" customFormat="1" ht="20.25" thickBot="1" x14ac:dyDescent="0.45">
      <c r="A31" s="68" t="s">
        <v>40</v>
      </c>
      <c r="B31" s="69">
        <f>B26+B30</f>
        <v>-2687181</v>
      </c>
      <c r="C31" s="70">
        <f>+B31/B$16</f>
        <v>-0.260804432852623</v>
      </c>
      <c r="D31" s="71">
        <f>D26+D30</f>
        <v>5411417</v>
      </c>
      <c r="E31" s="70">
        <f>+D31/D$16</f>
        <v>0.39652409044449116</v>
      </c>
      <c r="F31" s="105">
        <f>F26+F30</f>
        <v>-8098598</v>
      </c>
      <c r="G31" s="106">
        <f>+F31/D31</f>
        <v>-1.4965762202395416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6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Situación</vt:lpstr>
      <vt:lpstr>Estado Resultados</vt:lpstr>
      <vt:lpstr>'Balance Situación'!Área_de_impresión</vt:lpstr>
      <vt:lpstr>'Estado Resultados'!Área_de_impresión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2020-01-23T16:14:59Z</cp:lastPrinted>
  <dcterms:created xsi:type="dcterms:W3CDTF">2003-07-05T22:57:33Z</dcterms:created>
  <dcterms:modified xsi:type="dcterms:W3CDTF">2021-04-21T13:39:21Z</dcterms:modified>
</cp:coreProperties>
</file>