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in\Desktop\"/>
    </mc:Choice>
  </mc:AlternateContent>
  <xr:revisionPtr revIDLastSave="0" documentId="8_{D6DA3B81-FAEF-41C1-8E1D-02159C7F50D5}" xr6:coauthVersionLast="45" xr6:coauthVersionMax="45" xr10:uidLastSave="{00000000-0000-0000-0000-000000000000}"/>
  <bookViews>
    <workbookView xWindow="-120" yWindow="-120" windowWidth="29040" windowHeight="15840" tabRatio="899" activeTab="2"/>
  </bookViews>
  <sheets>
    <sheet name="ACTIVO" sheetId="1" r:id="rId1"/>
    <sheet name="PASIVO-PATRI" sheetId="2" r:id="rId2"/>
    <sheet name="RESULTADOS" sheetId="3" r:id="rId3"/>
    <sheet name="NOTA 1" sheetId="31" r:id="rId4"/>
    <sheet name="NOTA 2" sheetId="33" r:id="rId5"/>
    <sheet name="NOTA 3" sheetId="34" r:id="rId6"/>
    <sheet name="NOTA 4" sheetId="4" r:id="rId7"/>
    <sheet name="NOTA 5" sheetId="5" r:id="rId8"/>
    <sheet name="NOTA 6" sheetId="14" r:id="rId9"/>
    <sheet name="NOTA 7" sheetId="6" r:id="rId10"/>
    <sheet name="NOTA 8" sheetId="35" r:id="rId11"/>
    <sheet name="NOTA 9" sheetId="25" r:id="rId12"/>
    <sheet name="NOTA 10" sheetId="24" r:id="rId13"/>
    <sheet name="NOTA  11" sheetId="7" r:id="rId14"/>
    <sheet name="NOTA 12" sheetId="16" r:id="rId15"/>
    <sheet name="NOTA 13" sheetId="17" r:id="rId16"/>
    <sheet name="NOTA 14" sheetId="20" r:id="rId17"/>
    <sheet name="NOTA 15" sheetId="23" r:id="rId18"/>
    <sheet name="NOTA 16" sheetId="22" r:id="rId19"/>
    <sheet name="ANEXO-1" sheetId="10" r:id="rId20"/>
    <sheet name="ANEXO-1.1" sheetId="11" r:id="rId21"/>
    <sheet name="ANEXO 2" sheetId="12" r:id="rId22"/>
  </sheets>
  <definedNames>
    <definedName name="_xlnm.Print_Area" localSheetId="0">ACTIVO!$A$10:$F$40</definedName>
    <definedName name="_xlnm.Print_Area" localSheetId="21">'ANEXO 2'!$A$1:$H$39</definedName>
    <definedName name="_xlnm.Print_Area" localSheetId="19">'ANEXO-1'!$4:$25</definedName>
    <definedName name="_xlnm.Print_Area" localSheetId="20">'ANEXO-1.1'!$A$1:$G$32</definedName>
    <definedName name="_xlnm.Print_Area" localSheetId="13">'NOTA  11'!$A$1:$E$25</definedName>
    <definedName name="_xlnm.Print_Area" localSheetId="3">'NOTA 1'!$A$1:$E$23</definedName>
    <definedName name="_xlnm.Print_Area" localSheetId="14">'NOTA 12'!$A$1:$E$23</definedName>
    <definedName name="_xlnm.Print_Area" localSheetId="15">'NOTA 13'!$A$1:$E$18</definedName>
    <definedName name="_xlnm.Print_Area" localSheetId="4">'NOTA 2'!$A$1:$E$21</definedName>
    <definedName name="_xlnm.Print_Area" localSheetId="5">'NOTA 3'!$A$1:$E$21</definedName>
    <definedName name="_xlnm.Print_Area" localSheetId="6">'NOTA 4'!$A$1:$E$29</definedName>
    <definedName name="_xlnm.Print_Area" localSheetId="7">'NOTA 5'!$A$1:$E$28</definedName>
    <definedName name="_xlnm.Print_Area" localSheetId="8">'NOTA 6'!$A$1:$E$21</definedName>
    <definedName name="_xlnm.Print_Area" localSheetId="9">'NOTA 7'!$A$1:$E$36</definedName>
    <definedName name="_xlnm.Print_Area" localSheetId="1">'PASIVO-PATRI'!$A$1:$F$35</definedName>
    <definedName name="_xlnm.Print_Area" localSheetId="2">RESULTADOS!$A$1:$F$41</definedName>
  </definedNames>
  <calcPr calcId="191029" fullCalcOnLoad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2" l="1"/>
  <c r="B25" i="12" s="1"/>
  <c r="G25" i="12" s="1"/>
  <c r="D12" i="31"/>
  <c r="E12" i="31"/>
  <c r="D11" i="31"/>
  <c r="D16" i="4"/>
  <c r="F31" i="3"/>
  <c r="E18" i="25"/>
  <c r="D17" i="25"/>
  <c r="E17" i="25"/>
  <c r="E25" i="2"/>
  <c r="C5" i="24"/>
  <c r="B5" i="24"/>
  <c r="C5" i="25"/>
  <c r="B5" i="25"/>
  <c r="C7" i="35"/>
  <c r="B7" i="35"/>
  <c r="C5" i="34"/>
  <c r="B5" i="34"/>
  <c r="C5" i="33"/>
  <c r="B5" i="33"/>
  <c r="C5" i="31"/>
  <c r="B5" i="31"/>
  <c r="D35" i="3"/>
  <c r="C18" i="35"/>
  <c r="B18" i="35"/>
  <c r="D16" i="35"/>
  <c r="E16" i="35"/>
  <c r="D15" i="35"/>
  <c r="E15" i="35"/>
  <c r="D14" i="35"/>
  <c r="E14" i="35"/>
  <c r="D13" i="35"/>
  <c r="E13" i="35"/>
  <c r="D12" i="35"/>
  <c r="D11" i="35"/>
  <c r="E11" i="35"/>
  <c r="D10" i="35"/>
  <c r="C17" i="34"/>
  <c r="B17" i="34"/>
  <c r="D15" i="34"/>
  <c r="E15" i="34"/>
  <c r="D14" i="34"/>
  <c r="E14" i="34"/>
  <c r="D13" i="34"/>
  <c r="E13" i="34"/>
  <c r="D12" i="34"/>
  <c r="E12" i="34"/>
  <c r="D11" i="34"/>
  <c r="D17" i="34" s="1"/>
  <c r="E17" i="34" s="1"/>
  <c r="E11" i="34"/>
  <c r="D10" i="34"/>
  <c r="E10" i="34"/>
  <c r="C19" i="33"/>
  <c r="B19" i="33"/>
  <c r="D18" i="33"/>
  <c r="E18" i="33"/>
  <c r="D17" i="33"/>
  <c r="E17" i="33"/>
  <c r="D16" i="33"/>
  <c r="E16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9" i="33"/>
  <c r="E9" i="33"/>
  <c r="C14" i="31"/>
  <c r="B14" i="31"/>
  <c r="D13" i="31"/>
  <c r="D10" i="31"/>
  <c r="E10" i="31"/>
  <c r="D9" i="31"/>
  <c r="E9" i="31" s="1"/>
  <c r="B34" i="12"/>
  <c r="G32" i="12"/>
  <c r="B27" i="4"/>
  <c r="D27" i="4" s="1"/>
  <c r="E27" i="4" s="1"/>
  <c r="D25" i="4"/>
  <c r="C35" i="3"/>
  <c r="C36" i="3" s="1"/>
  <c r="E33" i="3"/>
  <c r="F33" i="3"/>
  <c r="C13" i="24"/>
  <c r="B13" i="24"/>
  <c r="D13" i="24"/>
  <c r="E13" i="24"/>
  <c r="D11" i="24"/>
  <c r="E11" i="24"/>
  <c r="D10" i="24"/>
  <c r="E10" i="24"/>
  <c r="D9" i="24"/>
  <c r="C20" i="25"/>
  <c r="B20" i="25"/>
  <c r="D20" i="25"/>
  <c r="D18" i="25"/>
  <c r="D16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9" i="25"/>
  <c r="E9" i="25"/>
  <c r="E13" i="11"/>
  <c r="C13" i="2"/>
  <c r="F34" i="12"/>
  <c r="E34" i="12"/>
  <c r="D34" i="12"/>
  <c r="D35" i="12" s="1"/>
  <c r="D22" i="11" s="1"/>
  <c r="D24" i="11" s="1"/>
  <c r="D26" i="11" s="1"/>
  <c r="C34" i="12"/>
  <c r="G34" i="12" s="1"/>
  <c r="G31" i="12"/>
  <c r="E31" i="3"/>
  <c r="C13" i="17"/>
  <c r="B13" i="17"/>
  <c r="D13" i="17"/>
  <c r="E13" i="17"/>
  <c r="D8" i="17"/>
  <c r="E8" i="17"/>
  <c r="A1" i="12"/>
  <c r="A2" i="11"/>
  <c r="A2" i="12"/>
  <c r="A5" i="12"/>
  <c r="A7" i="12"/>
  <c r="G12" i="12"/>
  <c r="G13" i="12"/>
  <c r="G14" i="12"/>
  <c r="B16" i="12"/>
  <c r="B26" i="12" s="1"/>
  <c r="C16" i="12"/>
  <c r="C26" i="12" s="1"/>
  <c r="C35" i="12" s="1"/>
  <c r="C22" i="11" s="1"/>
  <c r="C24" i="11" s="1"/>
  <c r="C26" i="11" s="1"/>
  <c r="D16" i="12"/>
  <c r="E16" i="12"/>
  <c r="F16" i="12"/>
  <c r="G21" i="12"/>
  <c r="G23" i="12"/>
  <c r="G24" i="12"/>
  <c r="C25" i="12"/>
  <c r="D25" i="12"/>
  <c r="E25" i="12"/>
  <c r="E26" i="12" s="1"/>
  <c r="E35" i="12" s="1"/>
  <c r="E22" i="11" s="1"/>
  <c r="E24" i="11" s="1"/>
  <c r="E26" i="11" s="1"/>
  <c r="F25" i="12"/>
  <c r="F26" i="12" s="1"/>
  <c r="F35" i="12" s="1"/>
  <c r="F22" i="11" s="1"/>
  <c r="F24" i="11" s="1"/>
  <c r="F26" i="11" s="1"/>
  <c r="G33" i="12"/>
  <c r="A1" i="11"/>
  <c r="A4" i="11"/>
  <c r="A5" i="11"/>
  <c r="A6" i="10"/>
  <c r="A6" i="11"/>
  <c r="G10" i="11"/>
  <c r="G11" i="11"/>
  <c r="G12" i="11"/>
  <c r="B13" i="11"/>
  <c r="C13" i="11"/>
  <c r="D13" i="11"/>
  <c r="F13" i="11"/>
  <c r="G15" i="11"/>
  <c r="G16" i="11"/>
  <c r="G17" i="11"/>
  <c r="G18" i="11"/>
  <c r="G19" i="11"/>
  <c r="G21" i="11"/>
  <c r="A5" i="10"/>
  <c r="G10" i="10"/>
  <c r="G11" i="10"/>
  <c r="G12" i="10"/>
  <c r="G21" i="10" s="1"/>
  <c r="G13" i="10"/>
  <c r="G14" i="10"/>
  <c r="G15" i="10"/>
  <c r="G16" i="10"/>
  <c r="G17" i="10"/>
  <c r="G18" i="10"/>
  <c r="G19" i="10"/>
  <c r="G20" i="10"/>
  <c r="B21" i="10"/>
  <c r="C21" i="10"/>
  <c r="D21" i="10"/>
  <c r="E21" i="10"/>
  <c r="E22" i="10" s="1"/>
  <c r="F21" i="10"/>
  <c r="F22" i="10" s="1"/>
  <c r="B4" i="22"/>
  <c r="C4" i="22"/>
  <c r="D8" i="22"/>
  <c r="E8" i="22"/>
  <c r="D9" i="22"/>
  <c r="E9" i="22"/>
  <c r="B11" i="22"/>
  <c r="C11" i="22"/>
  <c r="B4" i="23"/>
  <c r="C4" i="23"/>
  <c r="D10" i="23"/>
  <c r="E10" i="23"/>
  <c r="D11" i="23"/>
  <c r="E11" i="23" s="1"/>
  <c r="D12" i="23"/>
  <c r="E12" i="23"/>
  <c r="D16" i="23"/>
  <c r="E16" i="23"/>
  <c r="D17" i="23"/>
  <c r="E17" i="23" s="1"/>
  <c r="B18" i="23"/>
  <c r="C18" i="23"/>
  <c r="D18" i="23" s="1"/>
  <c r="E18" i="23" s="1"/>
  <c r="B5" i="20"/>
  <c r="C5" i="20"/>
  <c r="D8" i="20"/>
  <c r="E8" i="20"/>
  <c r="D9" i="20"/>
  <c r="E9" i="20"/>
  <c r="D10" i="20"/>
  <c r="E10" i="20" s="1"/>
  <c r="D11" i="20"/>
  <c r="E11" i="20"/>
  <c r="D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B21" i="20"/>
  <c r="C21" i="20"/>
  <c r="D21" i="20"/>
  <c r="E21" i="20"/>
  <c r="C9" i="2"/>
  <c r="C9" i="3"/>
  <c r="B4" i="4" s="1"/>
  <c r="D9" i="2"/>
  <c r="D9" i="3"/>
  <c r="C4" i="4"/>
  <c r="C4" i="17" s="1"/>
  <c r="D9" i="17"/>
  <c r="E9" i="17"/>
  <c r="D10" i="17"/>
  <c r="E10" i="17" s="1"/>
  <c r="D11" i="17"/>
  <c r="E11" i="17"/>
  <c r="D12" i="17"/>
  <c r="E12" i="17"/>
  <c r="D8" i="16"/>
  <c r="E8" i="16" s="1"/>
  <c r="D9" i="16"/>
  <c r="E9" i="16"/>
  <c r="D10" i="16"/>
  <c r="E10" i="16"/>
  <c r="D11" i="16"/>
  <c r="E11" i="16" s="1"/>
  <c r="D12" i="16"/>
  <c r="E12" i="16"/>
  <c r="D13" i="16"/>
  <c r="E13" i="16"/>
  <c r="D14" i="16"/>
  <c r="E14" i="16" s="1"/>
  <c r="D15" i="16"/>
  <c r="E15" i="16"/>
  <c r="D16" i="16"/>
  <c r="D17" i="16"/>
  <c r="B18" i="16"/>
  <c r="D18" i="16" s="1"/>
  <c r="E18" i="16" s="1"/>
  <c r="C18" i="16"/>
  <c r="D7" i="7"/>
  <c r="E7" i="7"/>
  <c r="B8" i="7"/>
  <c r="C8" i="7"/>
  <c r="D10" i="7"/>
  <c r="E10" i="7"/>
  <c r="D11" i="7"/>
  <c r="E11" i="7"/>
  <c r="D12" i="7"/>
  <c r="E12" i="7" s="1"/>
  <c r="D13" i="7"/>
  <c r="E13" i="7"/>
  <c r="D14" i="7"/>
  <c r="E14" i="7"/>
  <c r="D15" i="7"/>
  <c r="B16" i="7"/>
  <c r="B17" i="7"/>
  <c r="C16" i="7"/>
  <c r="D16" i="7" s="1"/>
  <c r="E16" i="7" s="1"/>
  <c r="B6" i="6"/>
  <c r="D6" i="6"/>
  <c r="E6" i="6"/>
  <c r="C6" i="6"/>
  <c r="D9" i="6"/>
  <c r="E9" i="6"/>
  <c r="D10" i="6"/>
  <c r="E10" i="6"/>
  <c r="B11" i="6"/>
  <c r="D11" i="6" s="1"/>
  <c r="E11" i="6" s="1"/>
  <c r="C11" i="6"/>
  <c r="D13" i="6"/>
  <c r="E13" i="6"/>
  <c r="D14" i="6"/>
  <c r="E14" i="6" s="1"/>
  <c r="B15" i="6"/>
  <c r="C15" i="6"/>
  <c r="D15" i="6"/>
  <c r="E15" i="6"/>
  <c r="D17" i="6"/>
  <c r="E17" i="6" s="1"/>
  <c r="D18" i="6"/>
  <c r="E18" i="6"/>
  <c r="B19" i="6"/>
  <c r="C19" i="6"/>
  <c r="C22" i="6" s="1"/>
  <c r="D8" i="14"/>
  <c r="E8" i="14" s="1"/>
  <c r="D9" i="14"/>
  <c r="E9" i="14"/>
  <c r="D10" i="14"/>
  <c r="E10" i="14"/>
  <c r="D11" i="14"/>
  <c r="E11" i="14" s="1"/>
  <c r="D12" i="14"/>
  <c r="E12" i="14"/>
  <c r="D13" i="14"/>
  <c r="E13" i="14"/>
  <c r="D14" i="14"/>
  <c r="E14" i="14" s="1"/>
  <c r="D15" i="14"/>
  <c r="E15" i="14"/>
  <c r="B16" i="14"/>
  <c r="D16" i="14"/>
  <c r="E16" i="14" s="1"/>
  <c r="C16" i="14"/>
  <c r="D8" i="5"/>
  <c r="D9" i="5"/>
  <c r="D10" i="5"/>
  <c r="B10" i="5"/>
  <c r="B19" i="5" s="1"/>
  <c r="C10" i="5"/>
  <c r="D15" i="5"/>
  <c r="E15" i="5"/>
  <c r="D16" i="5"/>
  <c r="D18" i="5" s="1"/>
  <c r="D17" i="5"/>
  <c r="E17" i="5" s="1"/>
  <c r="B18" i="5"/>
  <c r="C18" i="5"/>
  <c r="C19" i="5" s="1"/>
  <c r="D6" i="4"/>
  <c r="E6" i="4"/>
  <c r="D10" i="4"/>
  <c r="E10" i="4" s="1"/>
  <c r="D11" i="4"/>
  <c r="E11" i="4"/>
  <c r="D12" i="4"/>
  <c r="E12" i="4"/>
  <c r="D13" i="4"/>
  <c r="E13" i="4" s="1"/>
  <c r="D14" i="4"/>
  <c r="E14" i="4"/>
  <c r="D15" i="4"/>
  <c r="E15" i="4"/>
  <c r="D18" i="4"/>
  <c r="E18" i="4" s="1"/>
  <c r="D19" i="4"/>
  <c r="E19" i="4"/>
  <c r="D20" i="4"/>
  <c r="E20" i="4"/>
  <c r="D21" i="4"/>
  <c r="E21" i="4" s="1"/>
  <c r="D22" i="4"/>
  <c r="E22" i="4"/>
  <c r="D23" i="4"/>
  <c r="E23" i="4"/>
  <c r="B26" i="4"/>
  <c r="B28" i="4" s="1"/>
  <c r="D28" i="4" s="1"/>
  <c r="E28" i="4" s="1"/>
  <c r="C26" i="4"/>
  <c r="C28" i="4"/>
  <c r="C27" i="4"/>
  <c r="A6" i="3"/>
  <c r="A7" i="3"/>
  <c r="E12" i="3"/>
  <c r="F12" i="3" s="1"/>
  <c r="E13" i="3"/>
  <c r="F13" i="3"/>
  <c r="E14" i="3"/>
  <c r="E16" i="3" s="1"/>
  <c r="F16" i="3" s="1"/>
  <c r="F14" i="3"/>
  <c r="C16" i="3"/>
  <c r="D16" i="3"/>
  <c r="E20" i="3"/>
  <c r="F20" i="3" s="1"/>
  <c r="E21" i="3"/>
  <c r="F21" i="3"/>
  <c r="E23" i="3"/>
  <c r="F23" i="3"/>
  <c r="E24" i="3"/>
  <c r="F24" i="3" s="1"/>
  <c r="C26" i="3"/>
  <c r="D26" i="3"/>
  <c r="E26" i="3" s="1"/>
  <c r="F26" i="3" s="1"/>
  <c r="E34" i="3"/>
  <c r="F34" i="3"/>
  <c r="A4" i="2"/>
  <c r="A5" i="2"/>
  <c r="A6" i="2"/>
  <c r="A7" i="2"/>
  <c r="E11" i="2"/>
  <c r="F11" i="2"/>
  <c r="E12" i="2"/>
  <c r="F12" i="2" s="1"/>
  <c r="D13" i="2"/>
  <c r="E13" i="2"/>
  <c r="F13" i="2"/>
  <c r="E17" i="2"/>
  <c r="F17" i="2" s="1"/>
  <c r="E20" i="2"/>
  <c r="F20" i="2"/>
  <c r="E21" i="2"/>
  <c r="F21" i="2"/>
  <c r="E22" i="2"/>
  <c r="F22" i="2" s="1"/>
  <c r="E23" i="2"/>
  <c r="F23" i="2"/>
  <c r="E24" i="2"/>
  <c r="F24" i="2"/>
  <c r="E26" i="2"/>
  <c r="F26" i="2" s="1"/>
  <c r="E20" i="1"/>
  <c r="F20" i="1"/>
  <c r="E21" i="1"/>
  <c r="E32" i="1" s="1"/>
  <c r="F32" i="1" s="1"/>
  <c r="F21" i="1"/>
  <c r="E22" i="1"/>
  <c r="F22" i="1" s="1"/>
  <c r="E23" i="1"/>
  <c r="F23" i="1"/>
  <c r="E24" i="1"/>
  <c r="F24" i="1"/>
  <c r="E25" i="1"/>
  <c r="F25" i="1" s="1"/>
  <c r="E26" i="1"/>
  <c r="F26" i="1"/>
  <c r="E27" i="1"/>
  <c r="F27" i="1"/>
  <c r="E28" i="1"/>
  <c r="F28" i="1" s="1"/>
  <c r="E29" i="1"/>
  <c r="F29" i="1"/>
  <c r="C32" i="1"/>
  <c r="D32" i="1"/>
  <c r="D8" i="7"/>
  <c r="E8" i="7" s="1"/>
  <c r="D26" i="12"/>
  <c r="D11" i="22"/>
  <c r="E11" i="22"/>
  <c r="D18" i="35"/>
  <c r="E18" i="35" s="1"/>
  <c r="G13" i="11"/>
  <c r="E16" i="5"/>
  <c r="D19" i="33"/>
  <c r="E19" i="33"/>
  <c r="C4" i="14"/>
  <c r="C4" i="16"/>
  <c r="C27" i="3"/>
  <c r="E20" i="25"/>
  <c r="B4" i="14" l="1"/>
  <c r="B4" i="16"/>
  <c r="B4" i="17"/>
  <c r="B4" i="5"/>
  <c r="B4" i="6" s="1"/>
  <c r="B5" i="7" s="1"/>
  <c r="G22" i="10"/>
  <c r="B22" i="10"/>
  <c r="C22" i="10"/>
  <c r="D22" i="10"/>
  <c r="D19" i="5"/>
  <c r="E19" i="5" s="1"/>
  <c r="E18" i="5"/>
  <c r="C27" i="2"/>
  <c r="G26" i="12"/>
  <c r="B35" i="12"/>
  <c r="E35" i="3"/>
  <c r="F35" i="3" s="1"/>
  <c r="G16" i="12"/>
  <c r="D27" i="3"/>
  <c r="C17" i="7"/>
  <c r="D17" i="7" s="1"/>
  <c r="E17" i="7" s="1"/>
  <c r="G20" i="12"/>
  <c r="D19" i="6"/>
  <c r="C4" i="5"/>
  <c r="C4" i="6" s="1"/>
  <c r="C5" i="7" s="1"/>
  <c r="B22" i="6"/>
  <c r="D22" i="6" s="1"/>
  <c r="E22" i="6" s="1"/>
  <c r="D26" i="4"/>
  <c r="E26" i="4" s="1"/>
  <c r="D14" i="31"/>
  <c r="E14" i="31" s="1"/>
  <c r="B22" i="11" l="1"/>
  <c r="G35" i="12"/>
  <c r="C28" i="2"/>
  <c r="C29" i="2" s="1"/>
  <c r="D36" i="3"/>
  <c r="E27" i="3"/>
  <c r="F27" i="3" s="1"/>
  <c r="D27" i="2" l="1"/>
  <c r="E36" i="3"/>
  <c r="F36" i="3" s="1"/>
  <c r="G22" i="11"/>
  <c r="B24" i="11"/>
  <c r="G24" i="11" l="1"/>
  <c r="B26" i="11"/>
  <c r="D28" i="2"/>
  <c r="D29" i="2" s="1"/>
  <c r="E27" i="2"/>
  <c r="F27" i="2" l="1"/>
  <c r="E28" i="2"/>
  <c r="G26" i="11"/>
  <c r="B28" i="11" s="1"/>
  <c r="E28" i="11" l="1"/>
  <c r="C28" i="11"/>
  <c r="G28" i="11" s="1"/>
  <c r="D28" i="11"/>
  <c r="F28" i="11"/>
  <c r="F28" i="2"/>
  <c r="E29" i="2"/>
  <c r="F29" i="2" s="1"/>
</calcChain>
</file>

<file path=xl/sharedStrings.xml><?xml version="1.0" encoding="utf-8"?>
<sst xmlns="http://schemas.openxmlformats.org/spreadsheetml/2006/main" count="405" uniqueCount="258">
  <si>
    <t>Instituto Nacional de Fomento Cooperativo</t>
  </si>
  <si>
    <t>-INFOCOOP-</t>
  </si>
  <si>
    <t>Balance de Situación</t>
  </si>
  <si>
    <t>(Miles de colones)</t>
  </si>
  <si>
    <t>VARIACION</t>
  </si>
  <si>
    <t>ACTIVO: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</si>
  <si>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</si>
  <si>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</si>
  <si>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</si>
  <si>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</si>
  <si>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</si>
  <si>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</si>
  <si>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</si>
  <si>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</si>
  <si>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BIENES EN USO NETO</t>
  </si>
  <si>
    <t>BIENES REALIZABLES NETO</t>
  </si>
  <si>
    <t>TOTAL ACTIVO</t>
  </si>
  <si>
    <t xml:space="preserve"> </t>
  </si>
  <si>
    <t>Las notas adjuntas son parte integral de los Estados Financieros.</t>
  </si>
  <si>
    <t>PASIVO Y PATRIMONIO</t>
  </si>
  <si>
    <t>PASIVO:</t>
  </si>
  <si>
    <t>CUENTAS POR PAGAR</t>
  </si>
  <si>
    <t>GASTOS ACUMULADOS</t>
  </si>
  <si>
    <t>COLOC. FORM. POR GIRAR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</si>
  <si>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</si>
  <si>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</si>
  <si>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</si>
  <si>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</si>
  <si>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</si>
  <si>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</si>
  <si>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</si>
  <si>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</si>
  <si>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</si>
  <si>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</si>
  <si>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LAS NOTAS ADJUNTAS  SON PARTE INTEGRAL DE LOS ESTADOS FINANCIEROS.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</si>
  <si>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</si>
  <si>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</si>
  <si>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</si>
  <si>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</si>
  <si>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</si>
  <si>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</si>
  <si>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</si>
  <si>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</si>
  <si>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</si>
  <si>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</si>
  <si>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COMPROMISOS PRESUPUESTARIOS</t>
  </si>
  <si>
    <t>DEPRECIACIONES</t>
  </si>
  <si>
    <t>VARIOS</t>
  </si>
  <si>
    <t>TOTAL GASTOS</t>
  </si>
  <si>
    <t>SUPERAVIT(PERDIDA) OPERACIÓN</t>
  </si>
  <si>
    <t>TOTAL OTROS</t>
  </si>
  <si>
    <t>SUPERAVIT(PERDIDA) NETO</t>
  </si>
  <si>
    <t>LAS NOTAS ADJUNTAS SON PARTE INTEGRAL DE LOS ESTADOS FINANCIEROS.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</si>
  <si>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</si>
  <si>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</si>
  <si>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</si>
  <si>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</si>
  <si>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</si>
  <si>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</si>
  <si>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</si>
  <si>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</si>
  <si>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</si>
  <si>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</si>
  <si>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</si>
  <si>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</si>
  <si>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</si>
  <si>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</si>
  <si>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</si>
  <si>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</si>
  <si>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</si>
  <si>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</si>
  <si>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</si>
  <si>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CARTERA COLOCACIONES TOTAL</t>
  </si>
  <si>
    <t>CARTERA NETA:</t>
  </si>
  <si>
    <t>ORDINARIA</t>
  </si>
  <si>
    <t>(-) ESTIMACION  INCOBRABLES</t>
  </si>
  <si>
    <t>TOTAL  ORDINARIA NETA</t>
  </si>
  <si>
    <t>IRREGULAR</t>
  </si>
  <si>
    <t>(-) ESTIMACION INCOBRABLES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</si>
  <si>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</si>
  <si>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</si>
  <si>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</si>
  <si>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</si>
  <si>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</si>
  <si>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</si>
  <si>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</si>
  <si>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</si>
  <si>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</si>
  <si>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</si>
  <si>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CERTIF. APORT. (CENECOOP R.L.)(*)</t>
  </si>
  <si>
    <t>TOTAL COOPERATIVAS</t>
  </si>
  <si>
    <t>CONVENIO INFOCOOP - DESAF</t>
  </si>
  <si>
    <t>TOTAL CONVENIOS</t>
  </si>
  <si>
    <t>TOTAL INVERSIONES PERMANENTES</t>
  </si>
  <si>
    <t xml:space="preserve">   (*) Inversiones Permanentes.</t>
  </si>
  <si>
    <t>FONDOS DESAF</t>
  </si>
  <si>
    <t>FONDO NAC. AUTOG.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</si>
  <si>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</si>
  <si>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</si>
  <si>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</si>
  <si>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</si>
  <si>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</si>
  <si>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</si>
  <si>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</si>
  <si>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ACTIVO</t>
  </si>
  <si>
    <t>COMP. PRESUP. EGRESOS CAPITAL</t>
  </si>
  <si>
    <t>FONDO/TOTAL. (PESO RELATIVO)</t>
  </si>
  <si>
    <t>FONDO / TOTAL (PESO RELAT.)</t>
  </si>
  <si>
    <t>DESARROLLO ADMINISTRATIVO</t>
  </si>
  <si>
    <t>Estado de Resultados por Fondos</t>
  </si>
  <si>
    <t>SUPERAVIT/ PERDIDA DEL PERIODO</t>
  </si>
  <si>
    <t>COMPROMISOS PRESUP. DE OPERAC.</t>
  </si>
  <si>
    <t># 203896-0- (FONDOS PROPIOS)</t>
  </si>
  <si>
    <t>****** Las inversiones se registran a su valor nominal, los montos se concilian mensualmente  con el auxiliar</t>
  </si>
  <si>
    <t>AJUSTES A PERIODOS ANTERIORES</t>
  </si>
  <si>
    <t>COOP.ESC.</t>
  </si>
  <si>
    <t>COOP.ESC</t>
  </si>
  <si>
    <t>COOP.ESCOL.</t>
  </si>
  <si>
    <t xml:space="preserve">GOBIERNO C.R. /COOP.ESCOL. </t>
  </si>
  <si>
    <t>AGRIATIRRO</t>
  </si>
  <si>
    <t>COOP.ESCOL.ESTUD.</t>
  </si>
  <si>
    <t># 39306-6 (FONDOS PROPIOS)</t>
  </si>
  <si>
    <t># 161953-5 (COMISION LIQUIDADORA)</t>
  </si>
  <si>
    <t># 117029-9 (DESAF)</t>
  </si>
  <si>
    <t># 104458-5 (FNA)</t>
  </si>
  <si>
    <t># 49753-7 (PL-480)</t>
  </si>
  <si>
    <t># 237522-2 (COOP.ESC.ESTUD.JUVEN)</t>
  </si>
  <si>
    <t>OTROS ACTIVOS</t>
  </si>
  <si>
    <t>FONDOS INFOCOOP</t>
  </si>
  <si>
    <t>INSTRUMENTOS FINANCIEROS</t>
  </si>
  <si>
    <t>COOPROSANVITO, R.  L..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</si>
  <si>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</si>
  <si>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</si>
  <si>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</si>
  <si>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</si>
  <si>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</si>
  <si>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</si>
  <si>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</si>
  <si>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ESTIMACION INCOBRABLES</t>
  </si>
  <si>
    <t>TOTAL CUENTAS POR  COBRAR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</si>
  <si>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</si>
  <si>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</si>
  <si>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</si>
  <si>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</si>
  <si>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</si>
  <si>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</si>
  <si>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VACACIONES</t>
  </si>
  <si>
    <t>CESANTIA</t>
  </si>
  <si>
    <t>PROVISION JUICIOS</t>
  </si>
  <si>
    <t>COMPROMISOS</t>
  </si>
  <si>
    <t>TOTAL INSTRUMENTOS FINANCIEROS</t>
  </si>
  <si>
    <t>INSTRUM. FINANC.DE MEDIAN.Y PERMANENT</t>
  </si>
  <si>
    <t>DEFICIT ACUMULADO</t>
  </si>
  <si>
    <t>DEFICIT</t>
  </si>
  <si>
    <t>COOCAFE, R.  L.</t>
  </si>
  <si>
    <t>PLAZO Y PERMANENTES</t>
  </si>
  <si>
    <t>CAPITAL INICIAL FONDOS PL-480</t>
  </si>
  <si>
    <t>CAPITAL INICIAL FONDOS CRICODAP</t>
  </si>
  <si>
    <t>CAPITAL INICIAL COOP.ESC.EST.JUV.</t>
  </si>
  <si>
    <t>CAPITAL INICIAL FONDO VULNERABLE</t>
  </si>
  <si>
    <t>CAPITAL INICIAL FONDOS DESAF</t>
  </si>
  <si>
    <t>CAPITAL INICIAL FONDOS AUTOGESTION</t>
  </si>
  <si>
    <t>EXCEDENTES DE COOPERATIVAS</t>
  </si>
  <si>
    <t>APORTES GOB.DE COSTA RICA</t>
  </si>
  <si>
    <t>IMPUESTO CONSUMO GASEOSAS</t>
  </si>
  <si>
    <t>OTROS APORTES LEY 5185</t>
  </si>
  <si>
    <t>LEY 2072 CIGARRILLOS</t>
  </si>
  <si>
    <t>LEGAL</t>
  </si>
  <si>
    <t>EDUCACION</t>
  </si>
  <si>
    <t>TOTAL APORTES</t>
  </si>
  <si>
    <t>INSTRUMENTOS FINANCIEROS MP Y LP</t>
  </si>
  <si>
    <t>AVALUOS Y HONORARIOS</t>
  </si>
  <si>
    <t>DECIMO TERCER MES</t>
  </si>
  <si>
    <t>SALARIO ESCOLAR</t>
  </si>
  <si>
    <t>INGRESOS ESTIMAC.INCOBRABLES</t>
  </si>
  <si>
    <t>INGRESOS EST, INCOBRABLES</t>
  </si>
  <si>
    <t>VENTA DE TIERRAS Y OTROS ACTIVOS</t>
  </si>
  <si>
    <t>VENTA TIERRASY OTROS ACTIVOS</t>
  </si>
  <si>
    <t>TERRENOS</t>
  </si>
  <si>
    <t>EDIFICIOS E INSTALACIONES</t>
  </si>
  <si>
    <t>EQUIPO Y MOBILIARIO DE OFICINA</t>
  </si>
  <si>
    <t>EQUIPOS VARIOS</t>
  </si>
  <si>
    <t>EQUIPOS DE COMPUTACION</t>
  </si>
  <si>
    <t>VEHÍCULOS</t>
  </si>
  <si>
    <t>ACTIVO FIJO DONADO</t>
  </si>
  <si>
    <t>DEPRECIACIÓN ACUMULADA</t>
  </si>
  <si>
    <t>TOTAL BIENES EN USO</t>
  </si>
  <si>
    <t>MAQUINARIA Y EQUIPO</t>
  </si>
  <si>
    <t>PROPIEDADES</t>
  </si>
  <si>
    <t>ESTIMACIÓN BIENES REALIZABLES</t>
  </si>
  <si>
    <t>TOTAL BIENES REALIZABLES</t>
  </si>
  <si>
    <t>Lic. Javier Jiménez Hernández</t>
  </si>
  <si>
    <t>Contador General</t>
  </si>
  <si>
    <t>COOPRENA, R.  L. (**)</t>
  </si>
  <si>
    <t>B.C.C.R. - CUENTA:</t>
  </si>
  <si>
    <t>#10001010000011397</t>
  </si>
  <si>
    <t>NOTA 1 - OTROS INGRESOS</t>
  </si>
  <si>
    <t>OTROS INGRESOS</t>
  </si>
  <si>
    <t>INTERESES S/ CUENTAS CORRIENTES</t>
  </si>
  <si>
    <t>ALQUILER EDIFICIOS</t>
  </si>
  <si>
    <t>DIFERENCIAL CAMBIARIO (COOPRENA)</t>
  </si>
  <si>
    <t>TOTAL OTROS INGRESOS</t>
  </si>
  <si>
    <t>NOTA 7- COLOCACIONES</t>
  </si>
  <si>
    <t>NOTA 6- OTRAS CUENTAS POR COBRAR</t>
  </si>
  <si>
    <t>NOTA 5- INSTRUMENTOS FINANCIEROS</t>
  </si>
  <si>
    <t>NOTA 4- DISPONIBILIDADES</t>
  </si>
  <si>
    <t xml:space="preserve">NOTA 2 - GASTOS DESARROLLO ADMINISTRATIVOS </t>
  </si>
  <si>
    <t>GASTOS ADMINISTRATIVOS</t>
  </si>
  <si>
    <t>JUNTA DIRECTIVA</t>
  </si>
  <si>
    <t>AUDITORÍA INTERNA</t>
  </si>
  <si>
    <t>DIRECCIÓN EJECUTIVA</t>
  </si>
  <si>
    <t>SECRETARÍA DE ACTAS</t>
  </si>
  <si>
    <t>ASESORÍA JURÍDICA</t>
  </si>
  <si>
    <t>COMUNICACIÓN E IMAGEN</t>
  </si>
  <si>
    <t>DESARROLLO ESTRATÉGICO</t>
  </si>
  <si>
    <t>TECNOLOGÍAS DE INFORMACIÓN</t>
  </si>
  <si>
    <t>ADMINISTRATIVO FINANCIERO</t>
  </si>
  <si>
    <t>DESARROLLO HUMANO</t>
  </si>
  <si>
    <t>TOTAL GASTOS ADMINISTRATIVOS</t>
  </si>
  <si>
    <t>NOTA 3 - GASTOS DESARROLLO COOPERATIVO</t>
  </si>
  <si>
    <t>ASISTENCIA TÉCNICA</t>
  </si>
  <si>
    <t>FINANCIAMIENTO</t>
  </si>
  <si>
    <t>PROMOCIÓN</t>
  </si>
  <si>
    <t>EDUCACIÓN Y CAPACITACIÓN</t>
  </si>
  <si>
    <t>FONDOS ESPECÍFICOS</t>
  </si>
  <si>
    <t>SUPERVISIÓN COOPERATIVA</t>
  </si>
  <si>
    <t>TOTAL DESARROLLO COOPERATIVO</t>
  </si>
  <si>
    <t xml:space="preserve">NOTA 16- RESERVAS                    </t>
  </si>
  <si>
    <t>NOTA 15- SUPERAVIT GANADO</t>
  </si>
  <si>
    <t>NOTA 14- APORTES</t>
  </si>
  <si>
    <t xml:space="preserve">NOTA 13- GASTOS ACUMULADOS POR PAGAR </t>
  </si>
  <si>
    <t xml:space="preserve">NOTA 12- CUENTAS POR PAGAR </t>
  </si>
  <si>
    <t xml:space="preserve">NOTA 11- INSTRUMENTOS FINANCIEROS DE MEDIANO </t>
  </si>
  <si>
    <t xml:space="preserve">NOTA 10 - BIENES REALIZABLES </t>
  </si>
  <si>
    <t xml:space="preserve">NOTA  - BIENES EN USO </t>
  </si>
  <si>
    <t xml:space="preserve">       NOTA 8- GASTOS PAGADOS POR ADELANTADO</t>
  </si>
  <si>
    <t>RESPONSABILIDAD CIVIL GENERAL</t>
  </si>
  <si>
    <t>SEGURO INCENDIO</t>
  </si>
  <si>
    <t>SEGURO ACCIDENTES COLECTIVO</t>
  </si>
  <si>
    <t>SEGURO RIESGOS DE TRABAJO</t>
  </si>
  <si>
    <t>SEGURO EQUIPO ELECTRONICO</t>
  </si>
  <si>
    <t>SEGURO AUTOMOVILES</t>
  </si>
  <si>
    <t>SEGURO DERECHO DE CIRCULACION</t>
  </si>
  <si>
    <t>AJUSTE IMPLEMENTACIÓN NIIF</t>
  </si>
  <si>
    <t>AJUSTE IMPLEMENTACION NIIF</t>
  </si>
  <si>
    <t>CARTERA FORMALIZ. SIN DESEMBOLSAR</t>
  </si>
  <si>
    <t xml:space="preserve">NOTA  9 - BIENES EN USO </t>
  </si>
  <si>
    <t>Al 30 de setiembre de 2019</t>
  </si>
  <si>
    <t>(con cifras comparativas al  30 de setiembre de 2018)</t>
  </si>
  <si>
    <t>Del 01 de enero al 30 de setiembre del 2019</t>
  </si>
  <si>
    <t>(**) Cooprena $1,543,362,00 al tipo de cambio de compra ¢577,93 al 30-09-2019</t>
  </si>
  <si>
    <r>
      <t xml:space="preserve"># 603443 (CRICODAP DOLARES)   </t>
    </r>
    <r>
      <rPr>
        <b/>
        <sz val="12"/>
        <rFont val="Arial"/>
        <family val="2"/>
      </rPr>
      <t xml:space="preserve"> </t>
    </r>
    <r>
      <rPr>
        <b/>
        <sz val="12"/>
        <color indexed="12"/>
        <rFont val="Arial"/>
        <family val="2"/>
      </rPr>
      <t>( * )</t>
    </r>
  </si>
  <si>
    <t>( * ) $2,613,27 AL T.C.  ¢577,93 AL 30-09-2019</t>
  </si>
  <si>
    <t>APORTES 10% SISTEMA BANCARIO NAL.</t>
  </si>
  <si>
    <t>AMORTIZACION ACTIVOS INTANGIBLES</t>
  </si>
  <si>
    <t># 5475 BN FLOTA</t>
  </si>
  <si>
    <t>COMISIONES SOBRE PRÉSTAMOS</t>
  </si>
  <si>
    <t>OTROS INGRESOS NO TRIBUTARIOS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</si>
</sst>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12" formatCode="0.0%"/>
    <numFmt numFmtId="213" formatCode="0;[Red]0"/>
    <numFmt numFmtId="214" formatCode="0_);[Red]\(0\)"/>
  </numFmts>
  <fonts count="58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Futura Lt BT"/>
      <family val="2"/>
    </font>
    <font>
      <b/>
      <sz val="12"/>
      <name val="Futura Lt BT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u val="double"/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b/>
      <sz val="18"/>
      <name val="Maiandra GD"/>
      <family val="2"/>
    </font>
    <font>
      <b/>
      <sz val="14"/>
      <name val="Bodoni BT"/>
      <family val="1"/>
    </font>
    <font>
      <sz val="12"/>
      <color indexed="4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u/>
      <sz val="12"/>
      <name val="Swis721 BT"/>
    </font>
    <font>
      <b/>
      <sz val="12"/>
      <name val="Swis721 BT"/>
    </font>
    <font>
      <u/>
      <sz val="18"/>
      <name val="Swis721 BT"/>
    </font>
    <font>
      <b/>
      <u/>
      <sz val="12"/>
      <color indexed="12"/>
      <name val="Arial Black"/>
      <family val="2"/>
    </font>
    <font>
      <b/>
      <sz val="14"/>
      <color indexed="12"/>
      <name val="Bodoni BT"/>
    </font>
    <font>
      <sz val="12"/>
      <color indexed="12"/>
      <name val="Arial"/>
      <family val="2"/>
    </font>
    <font>
      <b/>
      <sz val="14"/>
      <color indexed="12"/>
      <name val="Bodoni BT"/>
      <family val="1"/>
    </font>
    <font>
      <sz val="12"/>
      <color indexed="12"/>
      <name val="Arial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b/>
      <sz val="16"/>
      <color indexed="12"/>
      <name val="Maiandra GD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Maiandra GD"/>
      <family val="2"/>
    </font>
    <font>
      <b/>
      <sz val="10"/>
      <name val="Arial Black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u/>
      <sz val="12"/>
      <color rgb="FF0000FF"/>
      <name val="Arial Black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color rgb="FF0000FF"/>
      <name val="Maiandra GD"/>
      <family val="2"/>
    </font>
    <font>
      <sz val="12"/>
      <color rgb="FF0000FF"/>
      <name val="Maiandra GD"/>
      <family val="2"/>
    </font>
    <font>
      <sz val="10"/>
      <color rgb="FF0000FF"/>
      <name val="Arial"/>
      <family val="2"/>
    </font>
    <font>
      <sz val="12"/>
      <color rgb="FF0000FF"/>
      <name val="Arial Black"/>
      <family val="2"/>
    </font>
    <font>
      <sz val="12"/>
      <color rgb="FFFF0000"/>
      <name val="Arial Black"/>
      <family val="2"/>
    </font>
    <font>
      <b/>
      <sz val="12"/>
      <color rgb="FFFF0000"/>
      <name val="Arial Black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</xf>
    <xf numFmtId="38" fontId="6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horizontal="centerContinuous"/>
    </xf>
    <xf numFmtId="0" fontId="0" fillId="0" borderId="0" xfId="0" applyProtection="1"/>
    <xf numFmtId="0" fontId="5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14" fillId="0" borderId="0" xfId="0" applyFont="1" applyAlignment="1">
      <alignment horizontal="right"/>
    </xf>
    <xf numFmtId="38" fontId="14" fillId="0" borderId="1" xfId="0" applyNumberFormat="1" applyFont="1" applyBorder="1" applyProtection="1"/>
    <xf numFmtId="0" fontId="14" fillId="0" borderId="0" xfId="0" applyFont="1"/>
    <xf numFmtId="0" fontId="14" fillId="0" borderId="0" xfId="0" applyFont="1" applyProtection="1"/>
    <xf numFmtId="0" fontId="12" fillId="0" borderId="0" xfId="0" applyFont="1" applyAlignment="1" applyProtection="1">
      <alignment horizontal="centerContinuous"/>
    </xf>
    <xf numFmtId="0" fontId="12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38" fontId="0" fillId="0" borderId="0" xfId="0" applyNumberFormat="1"/>
    <xf numFmtId="38" fontId="0" fillId="0" borderId="1" xfId="0" applyNumberFormat="1" applyBorder="1"/>
    <xf numFmtId="38" fontId="6" fillId="0" borderId="0" xfId="0" applyNumberFormat="1" applyFont="1" applyBorder="1" applyProtection="1"/>
    <xf numFmtId="38" fontId="12" fillId="0" borderId="0" xfId="0" applyNumberFormat="1" applyFont="1"/>
    <xf numFmtId="38" fontId="12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"/>
    </xf>
    <xf numFmtId="38" fontId="5" fillId="0" borderId="0" xfId="0" applyNumberFormat="1" applyFont="1" applyProtection="1"/>
    <xf numFmtId="38" fontId="10" fillId="0" borderId="0" xfId="0" applyNumberFormat="1" applyFont="1"/>
    <xf numFmtId="38" fontId="10" fillId="0" borderId="0" xfId="0" applyNumberFormat="1" applyFont="1" applyProtection="1"/>
    <xf numFmtId="0" fontId="16" fillId="0" borderId="0" xfId="0" applyFont="1"/>
    <xf numFmtId="38" fontId="16" fillId="0" borderId="0" xfId="0" applyNumberFormat="1" applyFont="1" applyBorder="1" applyProtection="1"/>
    <xf numFmtId="38" fontId="6" fillId="0" borderId="0" xfId="0" applyNumberFormat="1" applyFont="1" applyBorder="1" applyProtection="1">
      <protection locked="0"/>
    </xf>
    <xf numFmtId="38" fontId="5" fillId="0" borderId="1" xfId="0" applyNumberFormat="1" applyFont="1" applyBorder="1"/>
    <xf numFmtId="0" fontId="18" fillId="0" borderId="0" xfId="0" applyFont="1"/>
    <xf numFmtId="38" fontId="9" fillId="0" borderId="0" xfId="0" applyNumberFormat="1" applyFont="1" applyAlignment="1" applyProtection="1">
      <alignment horizontal="centerContinuous"/>
    </xf>
    <xf numFmtId="38" fontId="5" fillId="0" borderId="0" xfId="0" applyNumberFormat="1" applyFont="1" applyAlignment="1" applyProtection="1">
      <alignment horizontal="centerContinuous"/>
    </xf>
    <xf numFmtId="38" fontId="11" fillId="0" borderId="0" xfId="0" applyNumberFormat="1" applyFont="1" applyAlignment="1" applyProtection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 applyProtection="1">
      <alignment horizontal="centerContinuous"/>
    </xf>
    <xf numFmtId="38" fontId="12" fillId="0" borderId="0" xfId="0" applyNumberFormat="1" applyFont="1" applyProtection="1">
      <protection locked="0"/>
    </xf>
    <xf numFmtId="38" fontId="5" fillId="0" borderId="0" xfId="0" applyNumberFormat="1" applyFont="1" applyProtection="1">
      <protection locked="0"/>
    </xf>
    <xf numFmtId="38" fontId="14" fillId="0" borderId="0" xfId="0" applyNumberFormat="1" applyFont="1" applyProtection="1"/>
    <xf numFmtId="38" fontId="10" fillId="0" borderId="0" xfId="0" applyNumberFormat="1" applyFont="1" applyProtection="1">
      <protection locked="0"/>
    </xf>
    <xf numFmtId="38" fontId="13" fillId="0" borderId="0" xfId="0" applyNumberFormat="1" applyFont="1" applyProtection="1">
      <protection locked="0"/>
    </xf>
    <xf numFmtId="38" fontId="13" fillId="0" borderId="0" xfId="0" applyNumberFormat="1" applyFont="1" applyProtection="1"/>
    <xf numFmtId="0" fontId="0" fillId="0" borderId="0" xfId="0" applyAlignment="1" applyProtection="1">
      <alignment horizontal="right"/>
    </xf>
    <xf numFmtId="38" fontId="5" fillId="0" borderId="0" xfId="0" applyNumberFormat="1" applyFont="1" applyAlignment="1" applyProtection="1">
      <alignment horizontal="right"/>
    </xf>
    <xf numFmtId="38" fontId="12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</xf>
    <xf numFmtId="0" fontId="13" fillId="0" borderId="0" xfId="0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Continuous"/>
    </xf>
    <xf numFmtId="212" fontId="0" fillId="0" borderId="0" xfId="0" applyNumberFormat="1" applyProtection="1">
      <protection locked="0"/>
    </xf>
    <xf numFmtId="38" fontId="9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0" fontId="5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9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0" fontId="21" fillId="0" borderId="0" xfId="0" quotePrefix="1" applyFont="1" applyAlignment="1" applyProtection="1">
      <alignment horizontal="centerContinuous"/>
    </xf>
    <xf numFmtId="38" fontId="22" fillId="0" borderId="0" xfId="0" applyNumberFormat="1" applyFont="1" applyBorder="1" applyProtection="1">
      <protection locked="0"/>
    </xf>
    <xf numFmtId="38" fontId="12" fillId="0" borderId="0" xfId="0" applyNumberFormat="1" applyFont="1" applyFill="1" applyAlignment="1" applyProtection="1">
      <alignment horizontal="centerContinuous"/>
      <protection locked="0"/>
    </xf>
    <xf numFmtId="38" fontId="23" fillId="0" borderId="0" xfId="0" applyNumberFormat="1" applyFont="1"/>
    <xf numFmtId="38" fontId="9" fillId="0" borderId="0" xfId="0" applyNumberFormat="1" applyFont="1" applyFill="1" applyAlignment="1">
      <alignment horizontal="centerContinuous"/>
    </xf>
    <xf numFmtId="38" fontId="5" fillId="0" borderId="0" xfId="0" applyNumberFormat="1" applyFont="1" applyFill="1" applyAlignment="1">
      <alignment horizontal="centerContinuous"/>
    </xf>
    <xf numFmtId="38" fontId="11" fillId="0" borderId="0" xfId="0" applyNumberFormat="1" applyFont="1" applyFill="1" applyAlignment="1">
      <alignment horizontal="centerContinuous"/>
    </xf>
    <xf numFmtId="38" fontId="12" fillId="0" borderId="0" xfId="0" applyNumberFormat="1" applyFont="1" applyFill="1"/>
    <xf numFmtId="0" fontId="11" fillId="0" borderId="0" xfId="0" applyFont="1" applyFill="1" applyAlignment="1">
      <alignment horizontal="centerContinuous"/>
    </xf>
    <xf numFmtId="38" fontId="11" fillId="0" borderId="0" xfId="0" applyNumberFormat="1" applyFont="1" applyFill="1" applyAlignment="1" applyProtection="1">
      <alignment horizontal="centerContinuous"/>
    </xf>
    <xf numFmtId="0" fontId="4" fillId="0" borderId="0" xfId="0" applyFont="1" applyFill="1"/>
    <xf numFmtId="0" fontId="12" fillId="0" borderId="0" xfId="0" applyFont="1" applyFill="1" applyAlignment="1" applyProtection="1">
      <alignment horizontal="centerContinuous"/>
      <protection locked="0"/>
    </xf>
    <xf numFmtId="38" fontId="12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Protection="1">
      <protection locked="0"/>
    </xf>
    <xf numFmtId="0" fontId="12" fillId="0" borderId="0" xfId="0" applyFont="1" applyFill="1"/>
    <xf numFmtId="0" fontId="5" fillId="0" borderId="0" xfId="0" applyFont="1" applyFill="1"/>
    <xf numFmtId="38" fontId="22" fillId="0" borderId="1" xfId="0" applyNumberFormat="1" applyFont="1" applyBorder="1" applyProtection="1">
      <protection locked="0"/>
    </xf>
    <xf numFmtId="0" fontId="15" fillId="0" borderId="0" xfId="0" applyFont="1"/>
    <xf numFmtId="38" fontId="5" fillId="0" borderId="0" xfId="0" applyNumberFormat="1" applyFont="1" applyBorder="1"/>
    <xf numFmtId="212" fontId="5" fillId="0" borderId="0" xfId="0" applyNumberFormat="1" applyFont="1" applyProtection="1"/>
    <xf numFmtId="38" fontId="22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Border="1" applyAlignment="1" applyProtection="1">
      <alignment horizontal="right"/>
    </xf>
    <xf numFmtId="3" fontId="12" fillId="0" borderId="0" xfId="0" applyNumberFormat="1" applyFont="1"/>
    <xf numFmtId="3" fontId="12" fillId="0" borderId="0" xfId="0" applyNumberFormat="1" applyFont="1" applyProtection="1"/>
    <xf numFmtId="3" fontId="8" fillId="0" borderId="0" xfId="0" applyNumberFormat="1" applyFont="1" applyBorder="1" applyAlignment="1" applyProtection="1">
      <alignment horizontal="center"/>
    </xf>
    <xf numFmtId="3" fontId="5" fillId="0" borderId="0" xfId="0" applyNumberFormat="1" applyFont="1"/>
    <xf numFmtId="3" fontId="5" fillId="0" borderId="0" xfId="0" applyNumberFormat="1" applyFont="1" applyProtection="1"/>
    <xf numFmtId="3" fontId="14" fillId="0" borderId="0" xfId="0" applyNumberFormat="1" applyFont="1" applyBorder="1" applyProtection="1"/>
    <xf numFmtId="3" fontId="18" fillId="0" borderId="0" xfId="0" applyNumberFormat="1" applyFont="1"/>
    <xf numFmtId="3" fontId="18" fillId="0" borderId="0" xfId="0" applyNumberFormat="1" applyFont="1" applyProtection="1"/>
    <xf numFmtId="212" fontId="6" fillId="0" borderId="0" xfId="0" applyNumberFormat="1" applyFont="1" applyProtection="1"/>
    <xf numFmtId="212" fontId="16" fillId="0" borderId="0" xfId="0" applyNumberFormat="1" applyFont="1" applyProtection="1"/>
    <xf numFmtId="212" fontId="10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Continuous"/>
    </xf>
    <xf numFmtId="212" fontId="5" fillId="0" borderId="0" xfId="0" applyNumberFormat="1" applyFont="1" applyAlignment="1" applyProtection="1">
      <alignment horizontal="centerContinuous"/>
    </xf>
    <xf numFmtId="212" fontId="5" fillId="0" borderId="0" xfId="0" applyNumberFormat="1" applyFont="1"/>
    <xf numFmtId="212" fontId="5" fillId="0" borderId="0" xfId="0" applyNumberFormat="1" applyFont="1" applyFill="1" applyAlignment="1">
      <alignment horizontal="centerContinuous"/>
    </xf>
    <xf numFmtId="212" fontId="8" fillId="0" borderId="0" xfId="0" applyNumberFormat="1" applyFont="1" applyBorder="1" applyAlignment="1" applyProtection="1">
      <alignment horizontal="center"/>
    </xf>
    <xf numFmtId="212" fontId="14" fillId="0" borderId="0" xfId="0" applyNumberFormat="1" applyFont="1"/>
    <xf numFmtId="212" fontId="10" fillId="0" borderId="0" xfId="0" applyNumberFormat="1" applyFont="1"/>
    <xf numFmtId="212" fontId="9" fillId="0" borderId="0" xfId="0" applyNumberFormat="1" applyFont="1" applyAlignment="1">
      <alignment horizontal="centerContinuous"/>
    </xf>
    <xf numFmtId="212" fontId="5" fillId="0" borderId="0" xfId="0" applyNumberFormat="1" applyFont="1" applyAlignment="1">
      <alignment horizontal="centerContinuous"/>
    </xf>
    <xf numFmtId="212" fontId="4" fillId="0" borderId="0" xfId="0" applyNumberFormat="1" applyFont="1" applyFill="1" applyAlignment="1">
      <alignment horizontal="centerContinuous"/>
    </xf>
    <xf numFmtId="212" fontId="3" fillId="0" borderId="0" xfId="0" applyNumberFormat="1" applyFont="1" applyFill="1" applyAlignment="1" applyProtection="1">
      <alignment horizontal="centerContinuous"/>
      <protection locked="0"/>
    </xf>
    <xf numFmtId="38" fontId="6" fillId="0" borderId="0" xfId="0" applyNumberFormat="1" applyFont="1" applyFill="1" applyBorder="1" applyProtection="1"/>
    <xf numFmtId="212" fontId="6" fillId="0" borderId="0" xfId="0" applyNumberFormat="1" applyFont="1" applyBorder="1"/>
    <xf numFmtId="212" fontId="8" fillId="0" borderId="0" xfId="0" applyNumberFormat="1" applyFont="1" applyBorder="1" applyAlignment="1" applyProtection="1">
      <alignment horizontal="centerContinuous"/>
    </xf>
    <xf numFmtId="212" fontId="0" fillId="0" borderId="0" xfId="0" applyNumberFormat="1"/>
    <xf numFmtId="212" fontId="0" fillId="0" borderId="0" xfId="0" applyNumberFormat="1" applyProtection="1"/>
    <xf numFmtId="212" fontId="0" fillId="0" borderId="0" xfId="0" applyNumberFormat="1" applyAlignment="1" applyProtection="1">
      <alignment horizontal="centerContinuous"/>
      <protection locked="0"/>
    </xf>
    <xf numFmtId="212" fontId="16" fillId="0" borderId="1" xfId="0" applyNumberFormat="1" applyFont="1" applyBorder="1"/>
    <xf numFmtId="3" fontId="8" fillId="0" borderId="0" xfId="0" applyNumberFormat="1" applyFont="1" applyBorder="1" applyAlignment="1" applyProtection="1">
      <alignment horizontal="centerContinuous"/>
    </xf>
    <xf numFmtId="212" fontId="18" fillId="0" borderId="0" xfId="0" applyNumberFormat="1" applyFont="1"/>
    <xf numFmtId="2" fontId="5" fillId="0" borderId="0" xfId="0" applyNumberFormat="1" applyFont="1"/>
    <xf numFmtId="10" fontId="1" fillId="0" borderId="2" xfId="1" applyNumberFormat="1" applyFont="1" applyBorder="1" applyAlignment="1" applyProtection="1">
      <alignment horizontal="right"/>
    </xf>
    <xf numFmtId="38" fontId="1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right"/>
    </xf>
    <xf numFmtId="38" fontId="10" fillId="0" borderId="0" xfId="0" applyNumberFormat="1" applyFont="1" applyAlignment="1">
      <alignment horizontal="right"/>
    </xf>
    <xf numFmtId="3" fontId="14" fillId="0" borderId="1" xfId="0" applyNumberFormat="1" applyFont="1" applyBorder="1" applyAlignment="1" applyProtection="1">
      <alignment horizontal="right"/>
    </xf>
    <xf numFmtId="3" fontId="14" fillId="0" borderId="0" xfId="0" applyNumberFormat="1" applyFont="1" applyAlignment="1" applyProtection="1">
      <alignment horizontal="right"/>
    </xf>
    <xf numFmtId="3" fontId="1" fillId="0" borderId="0" xfId="0" applyNumberFormat="1" applyFont="1" applyProtection="1"/>
    <xf numFmtId="0" fontId="23" fillId="0" borderId="0" xfId="0" applyFont="1" applyFill="1" applyProtection="1">
      <protection locked="0"/>
    </xf>
    <xf numFmtId="0" fontId="6" fillId="0" borderId="0" xfId="0" applyFont="1" applyAlignment="1" applyProtection="1">
      <alignment horizontal="right"/>
    </xf>
    <xf numFmtId="0" fontId="19" fillId="0" borderId="0" xfId="0" applyFont="1"/>
    <xf numFmtId="0" fontId="24" fillId="0" borderId="0" xfId="0" applyFont="1" applyProtection="1"/>
    <xf numFmtId="0" fontId="25" fillId="0" borderId="0" xfId="0" applyFont="1"/>
    <xf numFmtId="0" fontId="26" fillId="0" borderId="0" xfId="0" applyFont="1"/>
    <xf numFmtId="212" fontId="6" fillId="0" borderId="0" xfId="0" applyNumberFormat="1" applyFont="1" applyBorder="1" applyProtection="1"/>
    <xf numFmtId="212" fontId="16" fillId="0" borderId="0" xfId="0" applyNumberFormat="1" applyFont="1" applyBorder="1"/>
    <xf numFmtId="38" fontId="27" fillId="0" borderId="0" xfId="0" applyNumberFormat="1" applyFont="1"/>
    <xf numFmtId="0" fontId="29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0" fontId="31" fillId="0" borderId="0" xfId="0" applyFont="1" applyAlignment="1" applyProtection="1">
      <alignment horizontal="centerContinuous"/>
    </xf>
    <xf numFmtId="0" fontId="31" fillId="0" borderId="0" xfId="0" quotePrefix="1" applyFont="1" applyAlignment="1" applyProtection="1">
      <alignment horizontal="centerContinuous"/>
    </xf>
    <xf numFmtId="0" fontId="32" fillId="0" borderId="0" xfId="0" applyFont="1" applyAlignment="1" applyProtection="1">
      <alignment horizontal="centerContinuous"/>
    </xf>
    <xf numFmtId="0" fontId="33" fillId="0" borderId="0" xfId="0" applyFont="1" applyAlignment="1" applyProtection="1">
      <alignment horizontal="centerContinuous"/>
    </xf>
    <xf numFmtId="214" fontId="28" fillId="0" borderId="0" xfId="0" applyNumberFormat="1" applyFont="1" applyBorder="1" applyAlignment="1" applyProtection="1">
      <alignment horizontal="center"/>
      <protection locked="0"/>
    </xf>
    <xf numFmtId="38" fontId="30" fillId="0" borderId="0" xfId="0" applyNumberFormat="1" applyFont="1" applyProtection="1"/>
    <xf numFmtId="38" fontId="30" fillId="0" borderId="1" xfId="0" applyNumberFormat="1" applyFont="1" applyBorder="1" applyProtection="1"/>
    <xf numFmtId="0" fontId="34" fillId="0" borderId="0" xfId="0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0" fontId="31" fillId="0" borderId="0" xfId="0" quotePrefix="1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214" fontId="28" fillId="0" borderId="0" xfId="0" applyNumberFormat="1" applyFont="1" applyBorder="1" applyAlignment="1">
      <alignment horizontal="center"/>
    </xf>
    <xf numFmtId="214" fontId="28" fillId="0" borderId="0" xfId="0" applyNumberFormat="1" applyFont="1" applyBorder="1" applyAlignment="1" applyProtection="1">
      <alignment horizontal="center"/>
    </xf>
    <xf numFmtId="0" fontId="28" fillId="0" borderId="0" xfId="0" applyNumberFormat="1" applyFont="1" applyBorder="1" applyAlignment="1">
      <alignment horizontal="center"/>
    </xf>
    <xf numFmtId="0" fontId="33" fillId="0" borderId="0" xfId="0" applyFont="1" applyAlignment="1" applyProtection="1">
      <alignment horizontal="centerContinuous"/>
      <protection locked="0"/>
    </xf>
    <xf numFmtId="0" fontId="37" fillId="0" borderId="0" xfId="0" applyFont="1" applyAlignment="1" applyProtection="1">
      <alignment horizontal="centerContinuous"/>
      <protection locked="0"/>
    </xf>
    <xf numFmtId="0" fontId="33" fillId="0" borderId="0" xfId="0" applyFont="1" applyAlignment="1">
      <alignment horizontal="centerContinuous"/>
    </xf>
    <xf numFmtId="0" fontId="34" fillId="0" borderId="0" xfId="0" applyFont="1" applyAlignment="1" applyProtection="1">
      <alignment horizontal="centerContinuous"/>
    </xf>
    <xf numFmtId="38" fontId="8" fillId="0" borderId="0" xfId="0" applyNumberFormat="1" applyFont="1" applyBorder="1" applyAlignment="1">
      <alignment horizontal="center"/>
    </xf>
    <xf numFmtId="38" fontId="7" fillId="0" borderId="1" xfId="0" applyNumberFormat="1" applyFont="1" applyBorder="1" applyProtection="1"/>
    <xf numFmtId="38" fontId="38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</xf>
    <xf numFmtId="38" fontId="26" fillId="0" borderId="0" xfId="0" applyNumberFormat="1" applyFont="1" applyProtection="1"/>
    <xf numFmtId="38" fontId="18" fillId="0" borderId="0" xfId="0" applyNumberFormat="1" applyFont="1"/>
    <xf numFmtId="38" fontId="18" fillId="0" borderId="0" xfId="0" applyNumberFormat="1" applyFont="1" applyProtection="1"/>
    <xf numFmtId="38" fontId="6" fillId="0" borderId="2" xfId="0" applyNumberFormat="1" applyFont="1" applyBorder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38" fontId="16" fillId="0" borderId="3" xfId="0" applyNumberFormat="1" applyFont="1" applyBorder="1" applyProtection="1"/>
    <xf numFmtId="38" fontId="40" fillId="0" borderId="0" xfId="0" applyNumberFormat="1" applyFont="1" applyProtection="1"/>
    <xf numFmtId="38" fontId="7" fillId="0" borderId="0" xfId="0" applyNumberFormat="1" applyFont="1" applyProtection="1"/>
    <xf numFmtId="0" fontId="33" fillId="0" borderId="0" xfId="0" applyFont="1" applyFill="1" applyAlignment="1">
      <alignment horizontal="centerContinuous"/>
    </xf>
    <xf numFmtId="0" fontId="33" fillId="0" borderId="0" xfId="0" applyFont="1" applyFill="1" applyAlignment="1" applyProtection="1">
      <alignment horizontal="centerContinuous"/>
      <protection locked="0"/>
    </xf>
    <xf numFmtId="0" fontId="41" fillId="0" borderId="0" xfId="0" applyFont="1" applyFill="1" applyAlignment="1" applyProtection="1">
      <alignment horizontal="centerContinuous"/>
      <protection locked="0"/>
    </xf>
    <xf numFmtId="3" fontId="45" fillId="0" borderId="1" xfId="0" applyNumberFormat="1" applyFont="1" applyBorder="1" applyProtection="1"/>
    <xf numFmtId="212" fontId="45" fillId="0" borderId="1" xfId="0" applyNumberFormat="1" applyFont="1" applyBorder="1"/>
    <xf numFmtId="3" fontId="45" fillId="0" borderId="1" xfId="0" applyNumberFormat="1" applyFont="1" applyBorder="1" applyAlignment="1" applyProtection="1">
      <alignment horizontal="right"/>
      <protection locked="0"/>
    </xf>
    <xf numFmtId="212" fontId="45" fillId="0" borderId="0" xfId="0" applyNumberFormat="1" applyFont="1"/>
    <xf numFmtId="212" fontId="46" fillId="0" borderId="0" xfId="0" applyNumberFormat="1" applyFont="1" applyProtection="1">
      <protection locked="0"/>
    </xf>
    <xf numFmtId="212" fontId="46" fillId="0" borderId="0" xfId="0" applyNumberFormat="1" applyFont="1"/>
    <xf numFmtId="212" fontId="45" fillId="0" borderId="0" xfId="0" applyNumberFormat="1" applyFont="1" applyBorder="1" applyProtection="1"/>
    <xf numFmtId="212" fontId="45" fillId="0" borderId="0" xfId="0" applyNumberFormat="1" applyFont="1" applyProtection="1"/>
    <xf numFmtId="38" fontId="26" fillId="0" borderId="0" xfId="0" applyNumberFormat="1" applyFont="1" applyBorder="1" applyProtection="1"/>
    <xf numFmtId="38" fontId="5" fillId="0" borderId="0" xfId="0" applyNumberFormat="1" applyFont="1" applyBorder="1" applyProtection="1"/>
    <xf numFmtId="0" fontId="17" fillId="0" borderId="0" xfId="0" applyFont="1" applyBorder="1" applyAlignment="1" applyProtection="1">
      <alignment horizontal="center"/>
    </xf>
    <xf numFmtId="213" fontId="47" fillId="0" borderId="0" xfId="0" applyNumberFormat="1" applyFont="1" applyFill="1" applyBorder="1" applyAlignment="1" applyProtection="1">
      <alignment horizontal="center"/>
      <protection locked="0"/>
    </xf>
    <xf numFmtId="38" fontId="48" fillId="0" borderId="0" xfId="0" applyNumberFormat="1" applyFont="1" applyFill="1"/>
    <xf numFmtId="38" fontId="48" fillId="0" borderId="0" xfId="0" applyNumberFormat="1" applyFont="1" applyFill="1" applyProtection="1"/>
    <xf numFmtId="38" fontId="48" fillId="0" borderId="0" xfId="0" applyNumberFormat="1" applyFont="1" applyFill="1" applyProtection="1">
      <protection locked="0"/>
    </xf>
    <xf numFmtId="38" fontId="48" fillId="0" borderId="0" xfId="0" applyNumberFormat="1" applyFont="1" applyProtection="1">
      <protection locked="0"/>
    </xf>
    <xf numFmtId="38" fontId="48" fillId="0" borderId="0" xfId="0" applyNumberFormat="1" applyFont="1" applyProtection="1"/>
    <xf numFmtId="38" fontId="49" fillId="0" borderId="0" xfId="0" applyNumberFormat="1" applyFont="1" applyProtection="1"/>
    <xf numFmtId="38" fontId="48" fillId="0" borderId="0" xfId="0" applyNumberFormat="1" applyFont="1" applyBorder="1" applyProtection="1">
      <protection locked="0"/>
    </xf>
    <xf numFmtId="0" fontId="50" fillId="0" borderId="0" xfId="0" applyFont="1" applyAlignment="1" applyProtection="1">
      <alignment horizontal="centerContinuous"/>
      <protection locked="0"/>
    </xf>
    <xf numFmtId="0" fontId="51" fillId="0" borderId="0" xfId="0" applyFont="1" applyAlignment="1" applyProtection="1">
      <alignment horizontal="centerContinuous"/>
      <protection locked="0"/>
    </xf>
    <xf numFmtId="38" fontId="51" fillId="0" borderId="0" xfId="0" applyNumberFormat="1" applyFont="1" applyAlignment="1" applyProtection="1">
      <alignment horizontal="centerContinuous"/>
      <protection locked="0"/>
    </xf>
    <xf numFmtId="38" fontId="52" fillId="0" borderId="0" xfId="0" applyNumberFormat="1" applyFont="1" applyProtection="1">
      <protection locked="0"/>
    </xf>
    <xf numFmtId="38" fontId="52" fillId="0" borderId="0" xfId="0" applyNumberFormat="1" applyFont="1"/>
    <xf numFmtId="38" fontId="52" fillId="0" borderId="1" xfId="0" applyNumberFormat="1" applyFont="1" applyBorder="1"/>
    <xf numFmtId="38" fontId="52" fillId="0" borderId="0" xfId="0" applyNumberFormat="1" applyFont="1" applyProtection="1"/>
    <xf numFmtId="212" fontId="48" fillId="0" borderId="0" xfId="0" applyNumberFormat="1" applyFont="1"/>
    <xf numFmtId="212" fontId="52" fillId="0" borderId="0" xfId="0" applyNumberFormat="1" applyFont="1" applyProtection="1">
      <protection locked="0"/>
    </xf>
    <xf numFmtId="212" fontId="52" fillId="0" borderId="0" xfId="0" applyNumberFormat="1" applyFont="1"/>
    <xf numFmtId="38" fontId="48" fillId="0" borderId="0" xfId="0" applyNumberFormat="1" applyFont="1" applyBorder="1" applyProtection="1"/>
    <xf numFmtId="212" fontId="48" fillId="0" borderId="0" xfId="0" applyNumberFormat="1" applyFont="1" applyBorder="1" applyProtection="1"/>
    <xf numFmtId="38" fontId="53" fillId="0" borderId="0" xfId="0" applyNumberFormat="1" applyFont="1" applyProtection="1"/>
    <xf numFmtId="38" fontId="48" fillId="0" borderId="0" xfId="0" applyNumberFormat="1" applyFont="1" applyFill="1" applyBorder="1" applyProtection="1"/>
    <xf numFmtId="212" fontId="48" fillId="0" borderId="0" xfId="0" applyNumberFormat="1" applyFont="1" applyProtection="1"/>
    <xf numFmtId="38" fontId="48" fillId="0" borderId="1" xfId="0" applyNumberFormat="1" applyFont="1" applyBorder="1" applyProtection="1">
      <protection locked="0"/>
    </xf>
    <xf numFmtId="38" fontId="48" fillId="0" borderId="1" xfId="0" applyNumberFormat="1" applyFont="1" applyBorder="1" applyProtection="1"/>
    <xf numFmtId="212" fontId="48" fillId="0" borderId="1" xfId="0" applyNumberFormat="1" applyFont="1" applyBorder="1" applyProtection="1"/>
    <xf numFmtId="38" fontId="48" fillId="0" borderId="0" xfId="0" applyNumberFormat="1" applyFont="1" applyFill="1" applyBorder="1" applyProtection="1">
      <protection locked="0"/>
    </xf>
    <xf numFmtId="38" fontId="15" fillId="0" borderId="1" xfId="0" applyNumberFormat="1" applyFont="1" applyBorder="1" applyProtection="1"/>
    <xf numFmtId="38" fontId="15" fillId="0" borderId="4" xfId="0" applyNumberFormat="1" applyFont="1" applyBorder="1" applyProtection="1"/>
    <xf numFmtId="38" fontId="42" fillId="0" borderId="1" xfId="0" applyNumberFormat="1" applyFont="1" applyBorder="1"/>
    <xf numFmtId="38" fontId="42" fillId="0" borderId="4" xfId="0" applyNumberFormat="1" applyFont="1" applyBorder="1"/>
    <xf numFmtId="212" fontId="0" fillId="0" borderId="1" xfId="0" applyNumberFormat="1" applyBorder="1"/>
    <xf numFmtId="212" fontId="42" fillId="0" borderId="4" xfId="0" applyNumberFormat="1" applyFont="1" applyBorder="1"/>
    <xf numFmtId="3" fontId="48" fillId="0" borderId="1" xfId="0" applyNumberFormat="1" applyFont="1" applyBorder="1" applyAlignment="1" applyProtection="1">
      <alignment horizontal="right"/>
      <protection locked="0"/>
    </xf>
    <xf numFmtId="3" fontId="48" fillId="0" borderId="1" xfId="0" applyNumberFormat="1" applyFont="1" applyBorder="1" applyProtection="1"/>
    <xf numFmtId="212" fontId="48" fillId="0" borderId="0" xfId="0" applyNumberFormat="1" applyFont="1" applyBorder="1"/>
    <xf numFmtId="3" fontId="15" fillId="0" borderId="5" xfId="0" applyNumberFormat="1" applyFont="1" applyBorder="1" applyProtection="1"/>
    <xf numFmtId="212" fontId="15" fillId="0" borderId="5" xfId="0" applyNumberFormat="1" applyFont="1" applyBorder="1"/>
    <xf numFmtId="3" fontId="48" fillId="0" borderId="0" xfId="0" applyNumberFormat="1" applyFont="1" applyBorder="1" applyAlignment="1" applyProtection="1">
      <alignment horizontal="right"/>
      <protection locked="0"/>
    </xf>
    <xf numFmtId="3" fontId="48" fillId="0" borderId="0" xfId="0" applyNumberFormat="1" applyFont="1" applyBorder="1" applyProtection="1"/>
    <xf numFmtId="3" fontId="15" fillId="0" borderId="1" xfId="0" applyNumberFormat="1" applyFont="1" applyBorder="1" applyAlignment="1" applyProtection="1">
      <alignment horizontal="right"/>
    </xf>
    <xf numFmtId="3" fontId="15" fillId="0" borderId="5" xfId="0" applyNumberFormat="1" applyFont="1" applyBorder="1" applyAlignment="1" applyProtection="1">
      <alignment horizontal="right"/>
    </xf>
    <xf numFmtId="38" fontId="15" fillId="0" borderId="5" xfId="0" applyNumberFormat="1" applyFont="1" applyBorder="1" applyProtection="1"/>
    <xf numFmtId="212" fontId="15" fillId="0" borderId="5" xfId="0" applyNumberFormat="1" applyFont="1" applyBorder="1" applyProtection="1"/>
    <xf numFmtId="38" fontId="15" fillId="0" borderId="3" xfId="0" applyNumberFormat="1" applyFont="1" applyBorder="1" applyProtection="1"/>
    <xf numFmtId="212" fontId="15" fillId="0" borderId="3" xfId="0" applyNumberFormat="1" applyFont="1" applyBorder="1" applyProtection="1"/>
    <xf numFmtId="38" fontId="48" fillId="0" borderId="2" xfId="0" applyNumberFormat="1" applyFont="1" applyBorder="1" applyProtection="1">
      <protection locked="0"/>
    </xf>
    <xf numFmtId="38" fontId="48" fillId="0" borderId="2" xfId="0" applyNumberFormat="1" applyFont="1" applyBorder="1" applyProtection="1"/>
    <xf numFmtId="212" fontId="48" fillId="0" borderId="2" xfId="0" applyNumberFormat="1" applyFont="1" applyBorder="1" applyProtection="1"/>
    <xf numFmtId="212" fontId="16" fillId="0" borderId="5" xfId="0" applyNumberFormat="1" applyFont="1" applyBorder="1"/>
    <xf numFmtId="38" fontId="48" fillId="0" borderId="0" xfId="0" applyNumberFormat="1" applyFont="1" applyAlignment="1" applyProtection="1">
      <alignment horizontal="right"/>
      <protection locked="0"/>
    </xf>
    <xf numFmtId="38" fontId="48" fillId="0" borderId="0" xfId="0" applyNumberFormat="1" applyFont="1" applyAlignment="1">
      <alignment horizontal="right"/>
    </xf>
    <xf numFmtId="38" fontId="48" fillId="0" borderId="0" xfId="0" applyNumberFormat="1" applyFont="1" applyAlignment="1" applyProtection="1">
      <alignment horizontal="right"/>
    </xf>
    <xf numFmtId="9" fontId="15" fillId="0" borderId="0" xfId="1" applyFont="1" applyAlignment="1">
      <alignment horizontal="center"/>
    </xf>
    <xf numFmtId="38" fontId="48" fillId="0" borderId="1" xfId="0" applyNumberFormat="1" applyFont="1" applyBorder="1" applyAlignment="1" applyProtection="1">
      <alignment horizontal="right"/>
    </xf>
    <xf numFmtId="38" fontId="52" fillId="0" borderId="0" xfId="0" applyNumberFormat="1" applyFont="1" applyAlignment="1" applyProtection="1">
      <protection locked="0"/>
    </xf>
    <xf numFmtId="38" fontId="6" fillId="0" borderId="2" xfId="0" applyNumberFormat="1" applyFont="1" applyFill="1" applyBorder="1" applyProtection="1"/>
    <xf numFmtId="212" fontId="6" fillId="0" borderId="2" xfId="0" applyNumberFormat="1" applyFont="1" applyBorder="1"/>
    <xf numFmtId="38" fontId="15" fillId="0" borderId="6" xfId="0" applyNumberFormat="1" applyFont="1" applyFill="1" applyBorder="1" applyProtection="1"/>
    <xf numFmtId="38" fontId="15" fillId="0" borderId="6" xfId="0" applyNumberFormat="1" applyFont="1" applyBorder="1" applyProtection="1"/>
    <xf numFmtId="212" fontId="15" fillId="0" borderId="6" xfId="0" applyNumberFormat="1" applyFont="1" applyBorder="1"/>
    <xf numFmtId="4" fontId="5" fillId="0" borderId="0" xfId="0" applyNumberFormat="1" applyFont="1" applyBorder="1"/>
    <xf numFmtId="38" fontId="42" fillId="0" borderId="5" xfId="0" applyNumberFormat="1" applyFont="1" applyBorder="1"/>
    <xf numFmtId="38" fontId="15" fillId="0" borderId="5" xfId="0" applyNumberFormat="1" applyFont="1" applyFill="1" applyBorder="1" applyProtection="1"/>
    <xf numFmtId="38" fontId="15" fillId="0" borderId="5" xfId="0" applyNumberFormat="1" applyFont="1" applyBorder="1" applyProtection="1">
      <protection locked="0"/>
    </xf>
    <xf numFmtId="38" fontId="15" fillId="0" borderId="5" xfId="0" applyNumberFormat="1" applyFont="1" applyBorder="1"/>
    <xf numFmtId="212" fontId="16" fillId="0" borderId="3" xfId="0" applyNumberFormat="1" applyFont="1" applyBorder="1" applyProtection="1"/>
    <xf numFmtId="38" fontId="15" fillId="0" borderId="5" xfId="0" applyNumberFormat="1" applyFont="1" applyBorder="1" applyAlignment="1" applyProtection="1">
      <alignment horizontal="right"/>
    </xf>
    <xf numFmtId="38" fontId="15" fillId="0" borderId="3" xfId="0" applyNumberFormat="1" applyFont="1" applyBorder="1" applyAlignment="1" applyProtection="1">
      <alignment horizontal="right"/>
    </xf>
    <xf numFmtId="38" fontId="23" fillId="0" borderId="0" xfId="0" applyNumberFormat="1" applyFont="1" applyBorder="1" applyAlignment="1" applyProtection="1">
      <alignment horizontal="right"/>
    </xf>
    <xf numFmtId="38" fontId="6" fillId="0" borderId="0" xfId="0" applyNumberFormat="1" applyFont="1" applyBorder="1" applyAlignment="1" applyProtection="1">
      <alignment horizontal="right"/>
    </xf>
    <xf numFmtId="3" fontId="15" fillId="0" borderId="2" xfId="0" applyNumberFormat="1" applyFont="1" applyBorder="1" applyAlignment="1" applyProtection="1">
      <alignment horizontal="right"/>
    </xf>
    <xf numFmtId="38" fontId="15" fillId="0" borderId="2" xfId="0" applyNumberFormat="1" applyFont="1" applyBorder="1" applyAlignment="1" applyProtection="1">
      <alignment horizontal="right"/>
    </xf>
    <xf numFmtId="9" fontId="7" fillId="0" borderId="2" xfId="1" applyFont="1" applyBorder="1" applyAlignment="1" applyProtection="1">
      <alignment horizontal="right"/>
    </xf>
    <xf numFmtId="0" fontId="11" fillId="0" borderId="0" xfId="0" applyFont="1" applyFill="1" applyAlignment="1" applyProtection="1">
      <alignment horizontal="centerContinuous"/>
      <protection locked="0"/>
    </xf>
    <xf numFmtId="4" fontId="6" fillId="0" borderId="0" xfId="0" applyNumberFormat="1" applyFont="1" applyBorder="1"/>
    <xf numFmtId="3" fontId="30" fillId="0" borderId="0" xfId="0" applyNumberFormat="1" applyFont="1" applyBorder="1"/>
    <xf numFmtId="212" fontId="53" fillId="0" borderId="0" xfId="0" applyNumberFormat="1" applyFont="1" applyProtection="1"/>
    <xf numFmtId="3" fontId="45" fillId="0" borderId="2" xfId="0" applyNumberFormat="1" applyFont="1" applyBorder="1"/>
    <xf numFmtId="212" fontId="54" fillId="0" borderId="2" xfId="0" applyNumberFormat="1" applyFont="1" applyBorder="1" applyProtection="1"/>
    <xf numFmtId="212" fontId="16" fillId="0" borderId="0" xfId="0" applyNumberFormat="1" applyFont="1" applyBorder="1" applyProtection="1"/>
    <xf numFmtId="38" fontId="7" fillId="0" borderId="0" xfId="0" applyNumberFormat="1" applyFont="1"/>
    <xf numFmtId="3" fontId="55" fillId="0" borderId="1" xfId="0" applyNumberFormat="1" applyFont="1" applyBorder="1" applyProtection="1"/>
    <xf numFmtId="212" fontId="55" fillId="0" borderId="1" xfId="0" applyNumberFormat="1" applyFont="1" applyBorder="1"/>
    <xf numFmtId="212" fontId="55" fillId="0" borderId="5" xfId="0" applyNumberFormat="1" applyFont="1" applyBorder="1"/>
    <xf numFmtId="3" fontId="55" fillId="0" borderId="5" xfId="0" applyNumberFormat="1" applyFont="1" applyBorder="1" applyProtection="1"/>
    <xf numFmtId="38" fontId="7" fillId="0" borderId="0" xfId="0" applyNumberFormat="1" applyFont="1" applyProtection="1">
      <protection locked="0"/>
    </xf>
    <xf numFmtId="212" fontId="55" fillId="0" borderId="5" xfId="0" applyNumberFormat="1" applyFont="1" applyBorder="1" applyProtection="1"/>
    <xf numFmtId="0" fontId="48" fillId="0" borderId="0" xfId="0" applyFont="1" applyProtection="1"/>
    <xf numFmtId="212" fontId="54" fillId="0" borderId="0" xfId="0" applyNumberFormat="1" applyFont="1" applyBorder="1"/>
    <xf numFmtId="0" fontId="49" fillId="0" borderId="0" xfId="0" applyFont="1"/>
    <xf numFmtId="38" fontId="7" fillId="0" borderId="1" xfId="0" applyNumberFormat="1" applyFont="1" applyBorder="1" applyAlignment="1" applyProtection="1">
      <alignment horizontal="right"/>
    </xf>
    <xf numFmtId="38" fontId="48" fillId="0" borderId="2" xfId="0" applyNumberFormat="1" applyFont="1" applyFill="1" applyBorder="1" applyProtection="1">
      <protection locked="0"/>
    </xf>
    <xf numFmtId="38" fontId="7" fillId="0" borderId="3" xfId="0" applyNumberFormat="1" applyFont="1" applyFill="1" applyBorder="1" applyProtection="1"/>
    <xf numFmtId="38" fontId="7" fillId="0" borderId="3" xfId="0" applyNumberFormat="1" applyFont="1" applyBorder="1" applyProtection="1"/>
    <xf numFmtId="0" fontId="14" fillId="0" borderId="0" xfId="0" applyFont="1" applyBorder="1" applyAlignment="1" applyProtection="1">
      <alignment horizontal="right"/>
    </xf>
    <xf numFmtId="38" fontId="15" fillId="0" borderId="0" xfId="0" applyNumberFormat="1" applyFont="1" applyFill="1" applyBorder="1" applyProtection="1"/>
    <xf numFmtId="38" fontId="15" fillId="0" borderId="0" xfId="0" applyNumberFormat="1" applyFont="1" applyBorder="1" applyProtection="1"/>
    <xf numFmtId="212" fontId="15" fillId="0" borderId="0" xfId="0" applyNumberFormat="1" applyFont="1" applyBorder="1" applyProtection="1"/>
    <xf numFmtId="212" fontId="56" fillId="0" borderId="0" xfId="0" applyNumberFormat="1" applyFont="1" applyBorder="1" applyProtection="1"/>
    <xf numFmtId="212" fontId="49" fillId="0" borderId="0" xfId="0" applyNumberFormat="1" applyFont="1" applyBorder="1" applyProtection="1"/>
    <xf numFmtId="38" fontId="7" fillId="0" borderId="7" xfId="0" applyNumberFormat="1" applyFont="1" applyBorder="1" applyProtection="1"/>
    <xf numFmtId="212" fontId="7" fillId="0" borderId="7" xfId="0" applyNumberFormat="1" applyFont="1" applyBorder="1" applyProtection="1"/>
    <xf numFmtId="38" fontId="22" fillId="0" borderId="0" xfId="0" applyNumberFormat="1" applyFont="1" applyProtection="1">
      <protection locked="0"/>
    </xf>
    <xf numFmtId="38" fontId="7" fillId="0" borderId="2" xfId="0" applyNumberFormat="1" applyFont="1" applyBorder="1" applyProtection="1"/>
    <xf numFmtId="212" fontId="5" fillId="0" borderId="0" xfId="0" applyNumberFormat="1" applyFont="1" applyBorder="1" applyProtection="1"/>
    <xf numFmtId="10" fontId="45" fillId="0" borderId="0" xfId="0" applyNumberFormat="1" applyFont="1" applyBorder="1" applyProtection="1"/>
    <xf numFmtId="10" fontId="48" fillId="0" borderId="0" xfId="0" applyNumberFormat="1" applyFont="1" applyBorder="1" applyProtection="1"/>
    <xf numFmtId="10" fontId="5" fillId="0" borderId="0" xfId="0" applyNumberFormat="1" applyFont="1" applyBorder="1" applyProtection="1"/>
    <xf numFmtId="38" fontId="15" fillId="0" borderId="2" xfId="0" applyNumberFormat="1" applyFont="1" applyBorder="1" applyProtection="1"/>
    <xf numFmtId="38" fontId="16" fillId="0" borderId="2" xfId="0" applyNumberFormat="1" applyFont="1" applyBorder="1" applyProtection="1"/>
    <xf numFmtId="0" fontId="0" fillId="0" borderId="0" xfId="0" applyBorder="1"/>
    <xf numFmtId="10" fontId="54" fillId="0" borderId="2" xfId="0" applyNumberFormat="1" applyFont="1" applyBorder="1" applyProtection="1"/>
    <xf numFmtId="38" fontId="42" fillId="0" borderId="3" xfId="0" applyNumberFormat="1" applyFont="1" applyBorder="1"/>
    <xf numFmtId="38" fontId="1" fillId="0" borderId="2" xfId="0" applyNumberFormat="1" applyFont="1" applyBorder="1"/>
    <xf numFmtId="38" fontId="57" fillId="0" borderId="2" xfId="0" applyNumberFormat="1" applyFont="1" applyBorder="1"/>
    <xf numFmtId="38" fontId="52" fillId="0" borderId="2" xfId="0" applyNumberFormat="1" applyFont="1" applyBorder="1" applyProtection="1">
      <protection locked="0"/>
    </xf>
    <xf numFmtId="38" fontId="52" fillId="0" borderId="2" xfId="0" applyNumberFormat="1" applyFont="1" applyBorder="1"/>
    <xf numFmtId="38" fontId="52" fillId="0" borderId="0" xfId="0" applyNumberFormat="1" applyFont="1" applyBorder="1" applyProtection="1">
      <protection locked="0"/>
    </xf>
    <xf numFmtId="38" fontId="52" fillId="0" borderId="0" xfId="0" applyNumberFormat="1" applyFont="1" applyBorder="1"/>
    <xf numFmtId="212" fontId="46" fillId="0" borderId="0" xfId="0" applyNumberFormat="1" applyFont="1" applyBorder="1"/>
    <xf numFmtId="38" fontId="0" fillId="0" borderId="0" xfId="0" applyNumberFormat="1" applyBorder="1"/>
    <xf numFmtId="0" fontId="5" fillId="0" borderId="0" xfId="0" applyFont="1" applyProtection="1">
      <protection locked="0"/>
    </xf>
    <xf numFmtId="0" fontId="52" fillId="0" borderId="0" xfId="0" applyFont="1" applyAlignment="1">
      <alignment horizontal="center"/>
    </xf>
    <xf numFmtId="0" fontId="48" fillId="0" borderId="0" xfId="0" applyFont="1" applyAlignment="1" applyProtection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/>
    </xf>
    <xf numFmtId="212" fontId="46" fillId="0" borderId="1" xfId="0" applyNumberFormat="1" applyFont="1" applyBorder="1" applyProtection="1">
      <protection locked="0"/>
    </xf>
    <xf numFmtId="38" fontId="46" fillId="0" borderId="0" xfId="0" applyNumberFormat="1" applyFont="1" applyBorder="1"/>
    <xf numFmtId="212" fontId="45" fillId="0" borderId="2" xfId="0" applyNumberFormat="1" applyFont="1" applyBorder="1" applyProtection="1"/>
    <xf numFmtId="212" fontId="56" fillId="0" borderId="3" xfId="0" applyNumberFormat="1" applyFont="1" applyBorder="1" applyProtection="1"/>
    <xf numFmtId="212" fontId="56" fillId="0" borderId="2" xfId="0" applyNumberFormat="1" applyFont="1" applyBorder="1" applyProtection="1"/>
    <xf numFmtId="212" fontId="54" fillId="0" borderId="5" xfId="0" applyNumberFormat="1" applyFont="1" applyBorder="1"/>
    <xf numFmtId="212" fontId="54" fillId="0" borderId="1" xfId="0" applyNumberFormat="1" applyFont="1" applyBorder="1"/>
    <xf numFmtId="212" fontId="53" fillId="0" borderId="0" xfId="0" applyNumberFormat="1" applyFont="1" applyBorder="1" applyProtection="1"/>
    <xf numFmtId="212" fontId="55" fillId="0" borderId="3" xfId="0" applyNumberFormat="1" applyFont="1" applyBorder="1" applyProtection="1"/>
    <xf numFmtId="38" fontId="49" fillId="0" borderId="0" xfId="0" applyNumberFormat="1" applyFont="1" applyFill="1" applyBorder="1" applyProtection="1">
      <protection locked="0"/>
    </xf>
    <xf numFmtId="38" fontId="49" fillId="0" borderId="0" xfId="0" applyNumberFormat="1" applyFont="1" applyBorder="1" applyProtection="1"/>
    <xf numFmtId="212" fontId="49" fillId="0" borderId="0" xfId="0" applyNumberFormat="1" applyFont="1" applyBorder="1"/>
    <xf numFmtId="38" fontId="10" fillId="0" borderId="0" xfId="0" applyNumberFormat="1" applyFont="1" applyBorder="1"/>
    <xf numFmtId="38" fontId="10" fillId="0" borderId="0" xfId="0" applyNumberFormat="1" applyFont="1" applyBorder="1" applyProtection="1"/>
    <xf numFmtId="212" fontId="10" fillId="0" borderId="0" xfId="0" applyNumberFormat="1" applyFont="1" applyBorder="1"/>
    <xf numFmtId="3" fontId="45" fillId="0" borderId="0" xfId="0" applyNumberFormat="1" applyFont="1" applyBorder="1"/>
    <xf numFmtId="212" fontId="54" fillId="0" borderId="0" xfId="0" applyNumberFormat="1" applyFont="1" applyBorder="1" applyProtection="1"/>
    <xf numFmtId="38" fontId="48" fillId="2" borderId="0" xfId="0" applyNumberFormat="1" applyFont="1" applyFill="1" applyBorder="1" applyProtection="1">
      <protection locked="0"/>
    </xf>
    <xf numFmtId="0" fontId="16" fillId="2" borderId="0" xfId="0" applyFont="1" applyFill="1" applyProtection="1"/>
    <xf numFmtId="212" fontId="52" fillId="0" borderId="2" xfId="0" applyNumberFormat="1" applyFont="1" applyBorder="1"/>
    <xf numFmtId="212" fontId="42" fillId="0" borderId="3" xfId="0" applyNumberFormat="1" applyFont="1" applyBorder="1"/>
    <xf numFmtId="212" fontId="44" fillId="0" borderId="0" xfId="0" applyNumberFormat="1" applyFont="1" applyProtection="1">
      <protection locked="0"/>
    </xf>
    <xf numFmtId="212" fontId="42" fillId="0" borderId="4" xfId="0" applyNumberFormat="1" applyFont="1" applyBorder="1" applyProtection="1">
      <protection locked="0"/>
    </xf>
    <xf numFmtId="212" fontId="42" fillId="0" borderId="5" xfId="0" applyNumberFormat="1" applyFont="1" applyBorder="1" applyProtection="1">
      <protection locked="0"/>
    </xf>
    <xf numFmtId="212" fontId="57" fillId="0" borderId="2" xfId="0" applyNumberFormat="1" applyFont="1" applyBorder="1"/>
    <xf numFmtId="212" fontId="49" fillId="0" borderId="1" xfId="0" applyNumberFormat="1" applyFont="1" applyBorder="1" applyProtection="1"/>
    <xf numFmtId="10" fontId="48" fillId="0" borderId="1" xfId="0" applyNumberFormat="1" applyFont="1" applyBorder="1" applyProtection="1"/>
    <xf numFmtId="3" fontId="45" fillId="0" borderId="0" xfId="0" applyNumberFormat="1" applyFont="1" applyBorder="1" applyProtection="1"/>
    <xf numFmtId="212" fontId="45" fillId="0" borderId="0" xfId="0" applyNumberFormat="1" applyFont="1" applyBorder="1"/>
    <xf numFmtId="38" fontId="52" fillId="0" borderId="0" xfId="0" applyNumberFormat="1" applyFont="1" applyFill="1" applyProtection="1">
      <protection locked="0"/>
    </xf>
    <xf numFmtId="212" fontId="42" fillId="0" borderId="1" xfId="0" applyNumberFormat="1" applyFont="1" applyBorder="1"/>
    <xf numFmtId="212" fontId="45" fillId="0" borderId="1" xfId="0" applyNumberFormat="1" applyFont="1" applyBorder="1" applyProtection="1"/>
    <xf numFmtId="212" fontId="55" fillId="0" borderId="1" xfId="0" applyNumberFormat="1" applyFont="1" applyBorder="1" applyProtection="1"/>
    <xf numFmtId="212" fontId="54" fillId="0" borderId="3" xfId="0" applyNumberFormat="1" applyFont="1" applyBorder="1"/>
    <xf numFmtId="0" fontId="17" fillId="0" borderId="0" xfId="0" applyFont="1" applyBorder="1" applyAlignment="1" applyProtection="1">
      <alignment horizontal="center"/>
    </xf>
    <xf numFmtId="0" fontId="49" fillId="0" borderId="0" xfId="0" applyFont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</xf>
    <xf numFmtId="0" fontId="36" fillId="0" borderId="0" xfId="0" applyFont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F38"/>
  <sheetViews>
    <sheetView topLeftCell="A16" zoomScale="75" workbookViewId="0">
      <selection activeCell="C23" sqref="C23"/>
    </sheetView>
  </sheetViews>
  <sheetFormatPr baseColWidth="10" defaultRowHeight="15"/>
  <cols>
    <col min="1" max="1" width="47" style="3" customWidth="1"/>
    <col min="2" max="2" width="9.140625" style="3" customWidth="1"/>
    <col min="3" max="3" width="21.85546875" style="17" customWidth="1"/>
    <col min="4" max="4" width="20.42578125" style="17" customWidth="1"/>
    <col min="5" max="5" width="20.140625" style="61" customWidth="1"/>
    <col min="6" max="6" width="15" style="143" customWidth="1"/>
    <col min="7" max="16384" width="11.42578125" style="3"/>
  </cols>
  <sheetData>
    <row r="10" spans="1:6" s="10" customFormat="1" ht="20.25" customHeight="1">
      <c r="A10" s="179" t="s">
        <v>0</v>
      </c>
      <c r="B10" s="9"/>
      <c r="C10" s="112"/>
      <c r="D10" s="112"/>
      <c r="E10" s="69"/>
      <c r="F10" s="148"/>
    </row>
    <row r="11" spans="1:6" s="10" customFormat="1" ht="20.25" customHeight="1">
      <c r="A11" s="180" t="s">
        <v>1</v>
      </c>
      <c r="B11" s="9"/>
      <c r="C11" s="112"/>
      <c r="D11" s="112"/>
      <c r="E11" s="69"/>
      <c r="F11" s="148"/>
    </row>
    <row r="12" spans="1:6" ht="20.25" customHeight="1">
      <c r="A12" s="191"/>
      <c r="B12" s="5"/>
      <c r="C12" s="113"/>
      <c r="D12" s="113"/>
      <c r="E12" s="70"/>
      <c r="F12" s="149"/>
    </row>
    <row r="13" spans="1:6" s="118" customFormat="1" ht="20.25" customHeight="1">
      <c r="A13" s="213" t="s">
        <v>2</v>
      </c>
      <c r="B13" s="116"/>
      <c r="C13" s="114"/>
      <c r="D13" s="114"/>
      <c r="E13" s="117"/>
      <c r="F13" s="150"/>
    </row>
    <row r="14" spans="1:6" s="121" customFormat="1" ht="20.25" customHeight="1">
      <c r="A14" s="214" t="s">
        <v>247</v>
      </c>
      <c r="B14" s="4"/>
      <c r="C14" s="110"/>
      <c r="D14" s="110"/>
      <c r="E14" s="120"/>
      <c r="F14" s="151"/>
    </row>
    <row r="15" spans="1:6" s="121" customFormat="1" ht="20.25" customHeight="1">
      <c r="A15" s="215" t="s">
        <v>248</v>
      </c>
      <c r="B15" s="119"/>
      <c r="C15" s="110"/>
      <c r="D15" s="110"/>
      <c r="E15" s="120"/>
      <c r="F15" s="151"/>
    </row>
    <row r="16" spans="1:6" s="121" customFormat="1" ht="20.25" customHeight="1">
      <c r="A16" s="215" t="s">
        <v>3</v>
      </c>
      <c r="B16" s="119"/>
      <c r="C16" s="110"/>
      <c r="D16" s="110"/>
      <c r="E16" s="120"/>
      <c r="F16" s="151"/>
    </row>
    <row r="17" spans="1:6" s="123" customFormat="1" ht="20.25" customHeight="1">
      <c r="A17" s="122"/>
      <c r="B17" s="122"/>
      <c r="C17" s="115"/>
      <c r="D17" s="115"/>
      <c r="E17" s="141" t="s">
        <v>4</v>
      </c>
      <c r="F17" s="144"/>
    </row>
    <row r="18" spans="1:6" s="14" customFormat="1" ht="20.25" customHeight="1">
      <c r="A18" s="16" t="s">
        <v>5</v>
      </c>
      <c r="B18" s="8" t="s">
        <v>6</v>
      </c>
      <c r="C18" s="227">
        <v>2019</v>
      </c>
      <c r="D18" s="227">
        <v>2018</v>
      </c>
      <c r="E18" s="60" t="s">
        <v>7</v>
      </c>
      <c r="F18" s="145" t="s">
        <v>8</v>
      </c>
    </row>
    <row r="19" spans="1:6" ht="23.25" customHeight="1">
      <c r="B19" s="6"/>
      <c r="C19" s="228"/>
      <c r="D19" s="228"/>
    </row>
    <row r="20" spans="1:6" s="7" customFormat="1" ht="23.25" customHeight="1">
      <c r="A20" s="7" t="s">
        <v>9</v>
      </c>
      <c r="B20" s="351">
        <v>4</v>
      </c>
      <c r="C20" s="229">
        <v>1614566</v>
      </c>
      <c r="D20" s="229">
        <v>385939</v>
      </c>
      <c r="E20" s="232">
        <f t="shared" ref="E20:E29" si="0">+C20-D20</f>
        <v>1228627</v>
      </c>
      <c r="F20" s="242">
        <f>+E20/D20</f>
        <v>3.1834745905441015</v>
      </c>
    </row>
    <row r="21" spans="1:6" s="7" customFormat="1" ht="23.25" customHeight="1">
      <c r="A21" s="7" t="s">
        <v>129</v>
      </c>
      <c r="B21" s="351">
        <v>5</v>
      </c>
      <c r="C21" s="229">
        <v>15551594</v>
      </c>
      <c r="D21" s="229">
        <v>16875102</v>
      </c>
      <c r="E21" s="232">
        <f t="shared" si="0"/>
        <v>-1323508</v>
      </c>
      <c r="F21" s="219">
        <f t="shared" ref="F21:F29" si="1">+E21/D21</f>
        <v>-7.8429629640164547E-2</v>
      </c>
    </row>
    <row r="22" spans="1:6" s="7" customFormat="1" ht="23.25" customHeight="1">
      <c r="A22" s="7" t="s">
        <v>10</v>
      </c>
      <c r="B22" s="352"/>
      <c r="C22" s="230">
        <v>1066116</v>
      </c>
      <c r="D22" s="230">
        <v>1425402</v>
      </c>
      <c r="E22" s="232">
        <f t="shared" si="0"/>
        <v>-359286</v>
      </c>
      <c r="F22" s="219">
        <f t="shared" si="1"/>
        <v>-0.25205941902705342</v>
      </c>
    </row>
    <row r="23" spans="1:6" s="7" customFormat="1" ht="23.25" customHeight="1">
      <c r="A23" s="7" t="s">
        <v>11</v>
      </c>
      <c r="B23" s="352">
        <v>6</v>
      </c>
      <c r="C23" s="230">
        <v>94353</v>
      </c>
      <c r="D23" s="230">
        <v>91466</v>
      </c>
      <c r="E23" s="232">
        <f t="shared" si="0"/>
        <v>2887</v>
      </c>
      <c r="F23" s="242">
        <f t="shared" si="1"/>
        <v>3.1563641134410604E-2</v>
      </c>
    </row>
    <row r="24" spans="1:6" s="7" customFormat="1" ht="23.25" customHeight="1">
      <c r="A24" s="7" t="s">
        <v>12</v>
      </c>
      <c r="B24" s="351">
        <v>7</v>
      </c>
      <c r="C24" s="229">
        <v>95132511</v>
      </c>
      <c r="D24" s="229">
        <v>91683379</v>
      </c>
      <c r="E24" s="232">
        <f t="shared" si="0"/>
        <v>3449132</v>
      </c>
      <c r="F24" s="242">
        <f t="shared" si="1"/>
        <v>3.7620035797328109E-2</v>
      </c>
    </row>
    <row r="25" spans="1:6" s="7" customFormat="1" ht="23.25" customHeight="1">
      <c r="A25" s="3" t="s">
        <v>245</v>
      </c>
      <c r="B25" s="351"/>
      <c r="C25" s="229">
        <v>2543499</v>
      </c>
      <c r="D25" s="229">
        <v>1787604</v>
      </c>
      <c r="E25" s="232">
        <f>+C25-D25</f>
        <v>755895</v>
      </c>
      <c r="F25" s="242">
        <f>+E25/D25</f>
        <v>0.42285371928010901</v>
      </c>
    </row>
    <row r="26" spans="1:6" s="7" customFormat="1" ht="23.25" customHeight="1">
      <c r="A26" s="7" t="s">
        <v>13</v>
      </c>
      <c r="B26" s="352">
        <v>8</v>
      </c>
      <c r="C26" s="230">
        <v>1299</v>
      </c>
      <c r="D26" s="230">
        <v>7638</v>
      </c>
      <c r="E26" s="232">
        <f t="shared" si="0"/>
        <v>-6339</v>
      </c>
      <c r="F26" s="219">
        <f>+E26/D26</f>
        <v>-0.82992930086410055</v>
      </c>
    </row>
    <row r="27" spans="1:6" s="7" customFormat="1" ht="23.25" customHeight="1">
      <c r="A27" s="7" t="s">
        <v>14</v>
      </c>
      <c r="B27" s="352">
        <v>9</v>
      </c>
      <c r="C27" s="230">
        <v>3470226</v>
      </c>
      <c r="D27" s="230">
        <v>3452365</v>
      </c>
      <c r="E27" s="232">
        <f t="shared" si="0"/>
        <v>17861</v>
      </c>
      <c r="F27" s="242">
        <f t="shared" si="1"/>
        <v>5.1735549398745501E-3</v>
      </c>
    </row>
    <row r="28" spans="1:6" s="7" customFormat="1" ht="23.25" customHeight="1">
      <c r="A28" s="7" t="s">
        <v>15</v>
      </c>
      <c r="B28" s="352">
        <v>10</v>
      </c>
      <c r="C28" s="230">
        <v>12590789</v>
      </c>
      <c r="D28" s="230">
        <v>1914063</v>
      </c>
      <c r="E28" s="232">
        <f t="shared" si="0"/>
        <v>10676726</v>
      </c>
      <c r="F28" s="242">
        <f t="shared" si="1"/>
        <v>5.5780431469601579</v>
      </c>
    </row>
    <row r="29" spans="1:6" s="7" customFormat="1" ht="23.25" customHeight="1">
      <c r="A29" s="7" t="s">
        <v>151</v>
      </c>
      <c r="B29" s="351">
        <v>11</v>
      </c>
      <c r="C29" s="229">
        <v>549812</v>
      </c>
      <c r="D29" s="229">
        <v>551649</v>
      </c>
      <c r="E29" s="232">
        <f t="shared" si="0"/>
        <v>-1837</v>
      </c>
      <c r="F29" s="219">
        <f t="shared" si="1"/>
        <v>-3.3300160065548928E-3</v>
      </c>
    </row>
    <row r="30" spans="1:6" s="7" customFormat="1" ht="23.25" customHeight="1">
      <c r="B30" s="19"/>
      <c r="C30" s="152"/>
      <c r="D30" s="152"/>
      <c r="E30" s="57"/>
      <c r="F30" s="153"/>
    </row>
    <row r="31" spans="1:6" s="7" customFormat="1" ht="23.25" customHeight="1" thickBot="1">
      <c r="B31" s="19"/>
      <c r="C31" s="283"/>
      <c r="D31" s="283"/>
      <c r="E31" s="207"/>
      <c r="F31" s="284"/>
    </row>
    <row r="32" spans="1:6" s="47" customFormat="1" ht="23.25" customHeight="1" thickBot="1">
      <c r="A32" s="45" t="s">
        <v>16</v>
      </c>
      <c r="B32" s="41"/>
      <c r="C32" s="285">
        <f>SUM(C20:C29)</f>
        <v>132614765</v>
      </c>
      <c r="D32" s="285">
        <f>SUM(D20:D29)</f>
        <v>118174607</v>
      </c>
      <c r="E32" s="286">
        <f>SUM(E20:E29)</f>
        <v>14440158</v>
      </c>
      <c r="F32" s="287">
        <f>+E32/D32</f>
        <v>0.12219340826748</v>
      </c>
    </row>
    <row r="33" spans="1:6" s="47" customFormat="1" ht="23.25" customHeight="1" thickTop="1">
      <c r="A33" s="45"/>
      <c r="B33" s="48"/>
      <c r="C33" s="364"/>
      <c r="D33" s="364"/>
      <c r="E33" s="365"/>
      <c r="F33" s="366"/>
    </row>
    <row r="34" spans="1:6" s="11" customFormat="1" ht="25.5" customHeight="1">
      <c r="B34" s="174"/>
      <c r="C34" s="338"/>
      <c r="D34" s="367"/>
      <c r="E34" s="368"/>
      <c r="F34" s="369"/>
    </row>
    <row r="35" spans="1:6" s="11" customFormat="1">
      <c r="C35" s="62"/>
      <c r="D35" s="62"/>
      <c r="E35" s="63"/>
      <c r="F35" s="147"/>
    </row>
    <row r="36" spans="1:6">
      <c r="B36" s="3" t="s">
        <v>17</v>
      </c>
      <c r="C36" s="288"/>
      <c r="D36" s="161"/>
    </row>
    <row r="37" spans="1:6" ht="23.25">
      <c r="A37" s="178" t="s">
        <v>18</v>
      </c>
    </row>
    <row r="38" spans="1:6">
      <c r="C38" s="111"/>
    </row>
  </sheetData>
  <phoneticPr fontId="0" type="noConversion"/>
  <pageMargins left="0.75" right="0.75" top="1.44" bottom="1" header="0.71" footer="0.511811024"/>
  <pageSetup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opLeftCell="A4" zoomScale="75" workbookViewId="0">
      <selection activeCell="G15" sqref="G15"/>
    </sheetView>
  </sheetViews>
  <sheetFormatPr baseColWidth="10" defaultRowHeight="15"/>
  <cols>
    <col min="1" max="1" width="44" style="3" customWidth="1"/>
    <col min="2" max="3" width="18.28515625" style="17" customWidth="1"/>
    <col min="4" max="4" width="18.28515625" style="61" customWidth="1"/>
    <col min="5" max="5" width="13.140625" style="143" customWidth="1"/>
    <col min="6" max="16384" width="11.42578125" style="3"/>
  </cols>
  <sheetData>
    <row r="1" spans="1:5" ht="20.25" customHeight="1">
      <c r="A1" s="391" t="s">
        <v>202</v>
      </c>
      <c r="B1" s="391"/>
      <c r="C1" s="391"/>
      <c r="D1" s="391"/>
      <c r="E1" s="391"/>
    </row>
    <row r="2" spans="1:5" ht="20.25" customHeight="1">
      <c r="A2" s="16"/>
      <c r="B2" s="58"/>
      <c r="C2" s="58"/>
      <c r="D2" s="59"/>
    </row>
    <row r="3" spans="1:5" ht="20.25" customHeight="1">
      <c r="A3" s="16"/>
      <c r="B3" s="58"/>
      <c r="C3" s="58"/>
      <c r="D3" s="141" t="s">
        <v>4</v>
      </c>
      <c r="E3" s="154"/>
    </row>
    <row r="4" spans="1:5" s="14" customFormat="1" ht="20.25" customHeight="1">
      <c r="A4"/>
      <c r="B4" s="193">
        <f>+'NOTA 5'!B4</f>
        <v>2019</v>
      </c>
      <c r="C4" s="193">
        <f>+'NOTA 5'!C4</f>
        <v>2018</v>
      </c>
      <c r="D4" s="60" t="s">
        <v>7</v>
      </c>
      <c r="E4" s="145" t="s">
        <v>8</v>
      </c>
    </row>
    <row r="5" spans="1:5" ht="23.25" customHeight="1"/>
    <row r="6" spans="1:5" s="64" customFormat="1" ht="23.25" customHeight="1" thickBot="1">
      <c r="A6" s="64" t="s">
        <v>72</v>
      </c>
      <c r="B6" s="210">
        <f>+B9+B13+B17</f>
        <v>115657195</v>
      </c>
      <c r="C6" s="210">
        <f>+C9+C13+C17</f>
        <v>121901509</v>
      </c>
      <c r="D6" s="210">
        <f>+B6-C6</f>
        <v>-6244314</v>
      </c>
      <c r="E6" s="388">
        <f>+D6/C6</f>
        <v>-5.1224255148474E-2</v>
      </c>
    </row>
    <row r="7" spans="1:5" s="64" customFormat="1" ht="23.25" customHeight="1" thickTop="1">
      <c r="B7" s="65"/>
      <c r="C7" s="65"/>
      <c r="D7" s="65"/>
      <c r="E7" s="177" t="s">
        <v>17</v>
      </c>
    </row>
    <row r="8" spans="1:5" s="7" customFormat="1" ht="23.25" customHeight="1">
      <c r="A8" s="125" t="s">
        <v>73</v>
      </c>
      <c r="B8" s="57"/>
      <c r="C8" s="57"/>
      <c r="D8" s="57"/>
      <c r="E8" s="177" t="s">
        <v>17</v>
      </c>
    </row>
    <row r="9" spans="1:5" s="7" customFormat="1" ht="23.25" customHeight="1">
      <c r="A9" s="7" t="s">
        <v>74</v>
      </c>
      <c r="B9" s="234">
        <v>90928237</v>
      </c>
      <c r="C9" s="234">
        <v>96471457</v>
      </c>
      <c r="D9" s="245">
        <f>+B9-C9</f>
        <v>-5543220</v>
      </c>
      <c r="E9" s="316">
        <f t="shared" ref="E9:E22" si="0">+D9/C9</f>
        <v>-5.7459689864536825E-2</v>
      </c>
    </row>
    <row r="10" spans="1:5" s="7" customFormat="1" ht="23.25" customHeight="1">
      <c r="A10" s="7" t="s">
        <v>75</v>
      </c>
      <c r="B10" s="250">
        <v>12710392</v>
      </c>
      <c r="C10" s="250">
        <v>14359499</v>
      </c>
      <c r="D10" s="251">
        <f>+B10-C10</f>
        <v>-1649107</v>
      </c>
      <c r="E10" s="361">
        <f t="shared" si="0"/>
        <v>-0.11484432708968467</v>
      </c>
    </row>
    <row r="11" spans="1:5" s="7" customFormat="1" ht="23.25" customHeight="1" thickBot="1">
      <c r="A11" s="15" t="s">
        <v>76</v>
      </c>
      <c r="B11" s="291">
        <f>+B9-B10</f>
        <v>78217845</v>
      </c>
      <c r="C11" s="291">
        <f>+C9-C10</f>
        <v>82111958</v>
      </c>
      <c r="D11" s="291">
        <f>+B11-C11</f>
        <v>-3894113</v>
      </c>
      <c r="E11" s="360">
        <f t="shared" si="0"/>
        <v>-4.7424432382917964E-2</v>
      </c>
    </row>
    <row r="12" spans="1:5" s="7" customFormat="1" ht="23.25" customHeight="1" thickTop="1">
      <c r="B12" s="18"/>
      <c r="C12" s="18"/>
      <c r="D12" s="20"/>
      <c r="E12" s="177" t="s">
        <v>17</v>
      </c>
    </row>
    <row r="13" spans="1:5" s="7" customFormat="1" ht="23.25" customHeight="1">
      <c r="A13" s="7" t="s">
        <v>77</v>
      </c>
      <c r="B13" s="231">
        <v>17986610</v>
      </c>
      <c r="C13" s="231">
        <v>11245243</v>
      </c>
      <c r="D13" s="232">
        <f>+B13-C13</f>
        <v>6741367</v>
      </c>
      <c r="E13" s="177">
        <f t="shared" si="0"/>
        <v>0.59948611159403131</v>
      </c>
    </row>
    <row r="14" spans="1:5" s="7" customFormat="1" ht="23.25" customHeight="1">
      <c r="A14" s="7" t="s">
        <v>78</v>
      </c>
      <c r="B14" s="250">
        <v>1071944</v>
      </c>
      <c r="C14" s="250">
        <v>1673822</v>
      </c>
      <c r="D14" s="251">
        <f>+B14-C14</f>
        <v>-601878</v>
      </c>
      <c r="E14" s="361">
        <f t="shared" si="0"/>
        <v>-0.35958303810082554</v>
      </c>
    </row>
    <row r="15" spans="1:5" s="7" customFormat="1" ht="23.25" customHeight="1" thickBot="1">
      <c r="A15" s="15" t="s">
        <v>79</v>
      </c>
      <c r="B15" s="291">
        <f>+B13-B14</f>
        <v>16914666</v>
      </c>
      <c r="C15" s="291">
        <f>+C13-C14</f>
        <v>9571421</v>
      </c>
      <c r="D15" s="269">
        <f>+B15-C15</f>
        <v>7343245</v>
      </c>
      <c r="E15" s="276">
        <f t="shared" si="0"/>
        <v>0.76720530838628875</v>
      </c>
    </row>
    <row r="16" spans="1:5" s="7" customFormat="1" ht="23.25" customHeight="1" thickTop="1">
      <c r="A16" s="15"/>
      <c r="B16" s="66"/>
      <c r="C16" s="66"/>
      <c r="D16" s="66"/>
      <c r="E16" s="177" t="s">
        <v>17</v>
      </c>
    </row>
    <row r="17" spans="1:5" s="7" customFormat="1" ht="23.25" customHeight="1">
      <c r="A17" s="7" t="s">
        <v>80</v>
      </c>
      <c r="B17" s="231">
        <v>6742348</v>
      </c>
      <c r="C17" s="231">
        <v>14184809</v>
      </c>
      <c r="D17" s="232">
        <f>+B17-C17</f>
        <v>-7442461</v>
      </c>
      <c r="E17" s="316">
        <f t="shared" si="0"/>
        <v>-0.52467826672886464</v>
      </c>
    </row>
    <row r="18" spans="1:5" s="7" customFormat="1" ht="23.25" customHeight="1">
      <c r="A18" s="7" t="s">
        <v>78</v>
      </c>
      <c r="B18" s="250">
        <v>6742348</v>
      </c>
      <c r="C18" s="250">
        <v>14184809</v>
      </c>
      <c r="D18" s="251">
        <f>+B18-C18</f>
        <v>-7442461</v>
      </c>
      <c r="E18" s="361">
        <f t="shared" si="0"/>
        <v>-0.52467826672886464</v>
      </c>
    </row>
    <row r="19" spans="1:5" ht="20.25" thickBot="1">
      <c r="A19" s="45" t="s">
        <v>81</v>
      </c>
      <c r="B19" s="292">
        <f>+B17-B18</f>
        <v>0</v>
      </c>
      <c r="C19" s="292">
        <f>+C17-C18</f>
        <v>0</v>
      </c>
      <c r="D19" s="269">
        <f>+B19-C19</f>
        <v>0</v>
      </c>
      <c r="E19" s="276">
        <v>0</v>
      </c>
    </row>
    <row r="20" spans="1:5" ht="20.25" thickTop="1">
      <c r="A20" s="45"/>
      <c r="B20" s="126"/>
      <c r="C20" s="126"/>
      <c r="D20" s="126"/>
      <c r="E20" s="177" t="s">
        <v>17</v>
      </c>
    </row>
    <row r="21" spans="1:5" ht="19.5">
      <c r="A21" s="45"/>
      <c r="B21" s="67"/>
      <c r="C21" s="67"/>
      <c r="D21" s="67"/>
      <c r="E21" s="158" t="s">
        <v>17</v>
      </c>
    </row>
    <row r="22" spans="1:5" ht="20.25" thickBot="1">
      <c r="A22" s="15" t="s">
        <v>82</v>
      </c>
      <c r="B22" s="292">
        <f>+B11+B15+B19</f>
        <v>95132511</v>
      </c>
      <c r="C22" s="292">
        <f>+C11+C15+C19</f>
        <v>91683379</v>
      </c>
      <c r="D22" s="292">
        <f>+B22-C22</f>
        <v>3449132</v>
      </c>
      <c r="E22" s="264">
        <f t="shared" si="0"/>
        <v>3.7620035797328109E-2</v>
      </c>
    </row>
    <row r="23" spans="1:5" ht="15.75" thickTop="1">
      <c r="A23" s="11"/>
    </row>
    <row r="24" spans="1:5">
      <c r="A24" s="11"/>
    </row>
    <row r="25" spans="1:5">
      <c r="A25" s="11"/>
    </row>
    <row r="26" spans="1:5">
      <c r="A26" s="11"/>
    </row>
    <row r="27" spans="1:5">
      <c r="A27" s="11" t="s">
        <v>83</v>
      </c>
    </row>
    <row r="28" spans="1:5">
      <c r="A28" s="11" t="s">
        <v>84</v>
      </c>
    </row>
    <row r="31" spans="1:5">
      <c r="A31" s="7" t="s">
        <v>85</v>
      </c>
    </row>
    <row r="32" spans="1:5">
      <c r="A32" s="3" t="s">
        <v>86</v>
      </c>
    </row>
    <row r="33" spans="1:1">
      <c r="A33" s="3" t="s">
        <v>87</v>
      </c>
    </row>
    <row r="34" spans="1:1">
      <c r="A34" s="3" t="s">
        <v>88</v>
      </c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3" workbookViewId="0">
      <selection activeCell="H15" sqref="H15"/>
    </sheetView>
  </sheetViews>
  <sheetFormatPr baseColWidth="10" defaultRowHeight="12.75"/>
  <cols>
    <col min="1" max="1" width="44" customWidth="1"/>
    <col min="2" max="4" width="18.28515625" customWidth="1"/>
    <col min="5" max="5" width="13.140625" customWidth="1"/>
  </cols>
  <sheetData>
    <row r="1" spans="1:5" ht="22.5">
      <c r="A1" s="389" t="s">
        <v>234</v>
      </c>
      <c r="B1" s="389"/>
      <c r="C1" s="389"/>
      <c r="D1" s="389"/>
      <c r="E1" s="389"/>
    </row>
    <row r="2" spans="1:5" ht="22.5">
      <c r="A2" s="226"/>
      <c r="B2" s="301" t="s">
        <v>3</v>
      </c>
      <c r="C2" s="226"/>
      <c r="D2" s="226"/>
      <c r="E2" s="226"/>
    </row>
    <row r="3" spans="1:5" ht="19.5">
      <c r="A3" s="101"/>
      <c r="B3" s="59"/>
      <c r="C3" s="59"/>
      <c r="D3" s="59"/>
      <c r="E3" s="138"/>
    </row>
    <row r="4" spans="1:5" ht="19.5">
      <c r="A4" s="392" t="s">
        <v>235</v>
      </c>
      <c r="B4" s="392"/>
      <c r="C4" s="392"/>
      <c r="D4" s="392"/>
      <c r="E4" s="143"/>
    </row>
    <row r="5" spans="1:5" ht="19.5">
      <c r="A5" s="16"/>
      <c r="B5" s="58"/>
      <c r="C5" s="58"/>
      <c r="D5" s="59"/>
      <c r="E5" s="143"/>
    </row>
    <row r="6" spans="1:5" ht="19.5">
      <c r="A6" s="16"/>
      <c r="B6" s="58"/>
      <c r="C6" s="58"/>
      <c r="D6" s="60" t="s">
        <v>4</v>
      </c>
      <c r="E6" s="145"/>
    </row>
    <row r="7" spans="1:5" ht="19.5">
      <c r="B7" s="194">
        <f>+ACTIVO!C18</f>
        <v>2019</v>
      </c>
      <c r="C7" s="194">
        <f>+ACTIVO!D18</f>
        <v>2018</v>
      </c>
      <c r="D7" s="60" t="s">
        <v>7</v>
      </c>
      <c r="E7" s="145" t="s">
        <v>8</v>
      </c>
    </row>
    <row r="8" spans="1:5" ht="15">
      <c r="A8" s="3"/>
      <c r="B8" s="17"/>
      <c r="C8" s="17"/>
      <c r="D8" s="61"/>
      <c r="E8" s="127"/>
    </row>
    <row r="9" spans="1:5" ht="15">
      <c r="A9" s="3"/>
      <c r="B9" s="109"/>
      <c r="C9" s="109"/>
      <c r="D9" s="225"/>
      <c r="E9" s="127"/>
    </row>
    <row r="10" spans="1:5" ht="15">
      <c r="A10" s="3" t="s">
        <v>236</v>
      </c>
      <c r="B10" s="234">
        <v>0</v>
      </c>
      <c r="C10" s="234">
        <v>0</v>
      </c>
      <c r="D10" s="245">
        <f t="shared" ref="D10:D18" si="0">+B10-C10</f>
        <v>0</v>
      </c>
      <c r="E10" s="334">
        <v>0</v>
      </c>
    </row>
    <row r="11" spans="1:5" ht="15">
      <c r="A11" s="3" t="s">
        <v>237</v>
      </c>
      <c r="B11" s="234">
        <v>0</v>
      </c>
      <c r="C11" s="234">
        <v>2535</v>
      </c>
      <c r="D11" s="245">
        <f t="shared" si="0"/>
        <v>-2535</v>
      </c>
      <c r="E11" s="333">
        <f t="shared" ref="E11:E18" si="1">+D11/C11</f>
        <v>-1</v>
      </c>
    </row>
    <row r="12" spans="1:5" ht="15">
      <c r="A12" s="3" t="s">
        <v>238</v>
      </c>
      <c r="B12" s="234">
        <v>0</v>
      </c>
      <c r="C12" s="234">
        <v>0</v>
      </c>
      <c r="D12" s="245">
        <f t="shared" si="0"/>
        <v>0</v>
      </c>
      <c r="E12" s="334">
        <v>0</v>
      </c>
    </row>
    <row r="13" spans="1:5" ht="15">
      <c r="A13" s="3" t="s">
        <v>239</v>
      </c>
      <c r="B13" s="234"/>
      <c r="C13" s="234">
        <v>1781</v>
      </c>
      <c r="D13" s="245">
        <f t="shared" si="0"/>
        <v>-1781</v>
      </c>
      <c r="E13" s="333">
        <f t="shared" si="1"/>
        <v>-1</v>
      </c>
    </row>
    <row r="14" spans="1:5" ht="15">
      <c r="A14" s="3" t="s">
        <v>240</v>
      </c>
      <c r="B14" s="234">
        <v>82</v>
      </c>
      <c r="C14" s="234">
        <v>96</v>
      </c>
      <c r="D14" s="245">
        <f t="shared" si="0"/>
        <v>-14</v>
      </c>
      <c r="E14" s="333">
        <f t="shared" si="1"/>
        <v>-0.14583333333333334</v>
      </c>
    </row>
    <row r="15" spans="1:5" ht="15">
      <c r="A15" s="3" t="s">
        <v>241</v>
      </c>
      <c r="B15" s="234">
        <v>0</v>
      </c>
      <c r="C15" s="234">
        <v>2168</v>
      </c>
      <c r="D15" s="245">
        <f t="shared" si="0"/>
        <v>-2168</v>
      </c>
      <c r="E15" s="333">
        <f t="shared" si="1"/>
        <v>-1</v>
      </c>
    </row>
    <row r="16" spans="1:5" ht="15">
      <c r="A16" s="3" t="s">
        <v>242</v>
      </c>
      <c r="B16" s="250">
        <v>1217</v>
      </c>
      <c r="C16" s="250">
        <v>1058</v>
      </c>
      <c r="D16" s="251">
        <f t="shared" si="0"/>
        <v>159</v>
      </c>
      <c r="E16" s="381">
        <f t="shared" si="1"/>
        <v>0.15028355387523629</v>
      </c>
    </row>
    <row r="17" spans="1:6" ht="15">
      <c r="A17" s="3"/>
      <c r="B17" s="109"/>
      <c r="C17" s="109"/>
      <c r="D17" s="225"/>
      <c r="E17" s="335"/>
    </row>
    <row r="18" spans="1:6" ht="20.25" thickBot="1">
      <c r="A18" s="208" t="s">
        <v>97</v>
      </c>
      <c r="B18" s="336">
        <f>SUM(B9:B16)</f>
        <v>1299</v>
      </c>
      <c r="C18" s="336">
        <f>SUM(C9:C16)</f>
        <v>7638</v>
      </c>
      <c r="D18" s="337">
        <f t="shared" si="0"/>
        <v>-6339</v>
      </c>
      <c r="E18" s="339">
        <f t="shared" si="1"/>
        <v>-0.82992930086410055</v>
      </c>
    </row>
    <row r="19" spans="1:6" ht="19.5">
      <c r="A19" s="44"/>
      <c r="B19" s="324"/>
      <c r="C19" s="324"/>
      <c r="D19" s="324"/>
      <c r="E19" s="325"/>
    </row>
    <row r="20" spans="1:6">
      <c r="B20" s="338"/>
      <c r="C20" s="338"/>
      <c r="D20" s="338"/>
      <c r="E20" s="338"/>
      <c r="F20" s="338"/>
    </row>
  </sheetData>
  <mergeCells count="2">
    <mergeCell ref="A1:E1"/>
    <mergeCell ref="A4:D4"/>
  </mergeCells>
  <pageMargins left="0.25" right="0.25" top="0.75" bottom="0.75" header="0.3" footer="0.3"/>
  <pageSetup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5" workbookViewId="0">
      <selection activeCell="G9" sqref="G9"/>
    </sheetView>
  </sheetViews>
  <sheetFormatPr baseColWidth="10" defaultRowHeight="12.75"/>
  <cols>
    <col min="1" max="1" width="44" customWidth="1"/>
    <col min="2" max="4" width="18.28515625" customWidth="1"/>
    <col min="5" max="5" width="13.140625" customWidth="1"/>
  </cols>
  <sheetData>
    <row r="1" spans="1:5" ht="22.5">
      <c r="A1" s="389" t="s">
        <v>246</v>
      </c>
      <c r="B1" s="389"/>
      <c r="C1" s="389"/>
      <c r="D1" s="389"/>
      <c r="E1" s="389"/>
    </row>
    <row r="2" spans="1:5" ht="22.5">
      <c r="A2" s="226"/>
      <c r="B2" s="301" t="s">
        <v>3</v>
      </c>
      <c r="C2" s="226"/>
      <c r="D2" s="226"/>
      <c r="E2" s="226"/>
    </row>
    <row r="3" spans="1:5" ht="19.5">
      <c r="A3" s="101"/>
      <c r="B3" s="59"/>
      <c r="C3" s="59"/>
      <c r="D3" s="59"/>
      <c r="E3" s="138"/>
    </row>
    <row r="4" spans="1:5" ht="19.5">
      <c r="A4" s="101"/>
      <c r="B4" s="59"/>
      <c r="C4" s="59"/>
      <c r="D4" s="141" t="s">
        <v>4</v>
      </c>
      <c r="E4" s="154"/>
    </row>
    <row r="5" spans="1:5" ht="19.5">
      <c r="A5" s="34"/>
      <c r="B5" s="194">
        <f>+ACTIVO!C18</f>
        <v>2019</v>
      </c>
      <c r="C5" s="194">
        <f>+ACTIVO!D18</f>
        <v>2018</v>
      </c>
      <c r="D5" s="60" t="s">
        <v>7</v>
      </c>
      <c r="E5" s="145" t="s">
        <v>8</v>
      </c>
    </row>
    <row r="6" spans="1:5" ht="15">
      <c r="A6" s="22"/>
      <c r="B6" s="20"/>
      <c r="C6" s="20"/>
      <c r="D6" s="20"/>
      <c r="E6" s="138"/>
    </row>
    <row r="7" spans="1:5" ht="19.5">
      <c r="A7" s="103"/>
      <c r="B7" s="65"/>
      <c r="C7" s="65"/>
      <c r="D7" s="65"/>
      <c r="E7" s="139"/>
    </row>
    <row r="8" spans="1:5" ht="19.5">
      <c r="A8" s="103"/>
      <c r="B8" s="65"/>
      <c r="C8" s="65"/>
      <c r="D8" s="65"/>
      <c r="E8" s="139"/>
    </row>
    <row r="9" spans="1:5" ht="19.5">
      <c r="A9" s="302" t="s">
        <v>178</v>
      </c>
      <c r="B9" s="303">
        <v>1563542</v>
      </c>
      <c r="C9" s="303">
        <v>1563542</v>
      </c>
      <c r="D9" s="245">
        <f t="shared" ref="D9:D18" si="0">+B9-C9</f>
        <v>0</v>
      </c>
      <c r="E9" s="304">
        <f t="shared" ref="E9:E20" si="1">+D9/C9</f>
        <v>0</v>
      </c>
    </row>
    <row r="10" spans="1:5" ht="19.5">
      <c r="A10" s="302" t="s">
        <v>179</v>
      </c>
      <c r="B10" s="303">
        <v>2223563</v>
      </c>
      <c r="C10" s="303">
        <v>2223563</v>
      </c>
      <c r="D10" s="245">
        <f t="shared" si="0"/>
        <v>0</v>
      </c>
      <c r="E10" s="304">
        <f t="shared" si="1"/>
        <v>0</v>
      </c>
    </row>
    <row r="11" spans="1:5" ht="19.5">
      <c r="A11" s="302" t="s">
        <v>180</v>
      </c>
      <c r="B11" s="303">
        <v>538196</v>
      </c>
      <c r="C11" s="303">
        <v>481942</v>
      </c>
      <c r="D11" s="245">
        <f t="shared" si="0"/>
        <v>56254</v>
      </c>
      <c r="E11" s="304">
        <f t="shared" si="1"/>
        <v>0.11672358914558183</v>
      </c>
    </row>
    <row r="12" spans="1:5" ht="19.5">
      <c r="A12" s="302" t="s">
        <v>181</v>
      </c>
      <c r="B12" s="303">
        <v>3876</v>
      </c>
      <c r="C12" s="303">
        <v>3876</v>
      </c>
      <c r="D12" s="245">
        <f t="shared" si="0"/>
        <v>0</v>
      </c>
      <c r="E12" s="304">
        <f t="shared" si="1"/>
        <v>0</v>
      </c>
    </row>
    <row r="13" spans="1:5" ht="19.5">
      <c r="A13" s="302" t="s">
        <v>182</v>
      </c>
      <c r="B13" s="303">
        <v>640070</v>
      </c>
      <c r="C13" s="303">
        <v>587456</v>
      </c>
      <c r="D13" s="245">
        <f t="shared" si="0"/>
        <v>52614</v>
      </c>
      <c r="E13" s="304">
        <f t="shared" si="1"/>
        <v>8.9562452336855863E-2</v>
      </c>
    </row>
    <row r="14" spans="1:5" ht="19.5">
      <c r="A14" s="302" t="s">
        <v>183</v>
      </c>
      <c r="B14" s="303">
        <v>348660</v>
      </c>
      <c r="C14" s="303">
        <v>348660</v>
      </c>
      <c r="D14" s="245">
        <f t="shared" si="0"/>
        <v>0</v>
      </c>
      <c r="E14" s="304">
        <f t="shared" si="1"/>
        <v>0</v>
      </c>
    </row>
    <row r="15" spans="1:5" ht="19.5">
      <c r="A15" s="302" t="s">
        <v>127</v>
      </c>
      <c r="B15" s="303">
        <v>56543</v>
      </c>
      <c r="C15" s="303">
        <v>30594</v>
      </c>
      <c r="D15" s="245">
        <f t="shared" si="0"/>
        <v>25949</v>
      </c>
      <c r="E15" s="304">
        <f t="shared" si="1"/>
        <v>0.8481728443485651</v>
      </c>
    </row>
    <row r="16" spans="1:5" ht="19.5">
      <c r="A16" s="302" t="s">
        <v>184</v>
      </c>
      <c r="B16" s="303">
        <v>0</v>
      </c>
      <c r="C16" s="303">
        <v>0</v>
      </c>
      <c r="D16" s="245">
        <f t="shared" si="0"/>
        <v>0</v>
      </c>
      <c r="E16" s="362">
        <v>0</v>
      </c>
    </row>
    <row r="17" spans="1:5" ht="19.5">
      <c r="A17" s="302" t="s">
        <v>185</v>
      </c>
      <c r="B17" s="370">
        <v>-1866886</v>
      </c>
      <c r="C17" s="370">
        <v>-1751644</v>
      </c>
      <c r="D17" s="245">
        <f>+B17-C17</f>
        <v>-115242</v>
      </c>
      <c r="E17" s="371">
        <f>+D17/C17</f>
        <v>6.5790765703533372E-2</v>
      </c>
    </row>
    <row r="18" spans="1:5" ht="20.25" thickBot="1">
      <c r="A18" s="288" t="s">
        <v>254</v>
      </c>
      <c r="B18" s="305">
        <v>-37338</v>
      </c>
      <c r="C18" s="305">
        <v>-35624</v>
      </c>
      <c r="D18" s="274">
        <f t="shared" si="0"/>
        <v>-1714</v>
      </c>
      <c r="E18" s="306">
        <f>+D18/C18</f>
        <v>4.8113631259824839E-2</v>
      </c>
    </row>
    <row r="19" spans="1:5" ht="19.5">
      <c r="A19" s="104"/>
      <c r="B19" s="57"/>
      <c r="C19" s="57"/>
      <c r="D19" s="57"/>
      <c r="E19" s="307"/>
    </row>
    <row r="20" spans="1:5" ht="20.25" thickBot="1">
      <c r="A20" s="44" t="s">
        <v>186</v>
      </c>
      <c r="B20" s="271">
        <f>SUM(B9:B18)</f>
        <v>3470226</v>
      </c>
      <c r="C20" s="271">
        <f>SUM(C9:C18)</f>
        <v>3452365</v>
      </c>
      <c r="D20" s="271">
        <f>+B20-C18</f>
        <v>3505850</v>
      </c>
      <c r="E20" s="272">
        <f t="shared" si="1"/>
        <v>1.0154922784815625</v>
      </c>
    </row>
    <row r="21" spans="1:5" ht="13.5" thickTop="1"/>
  </sheetData>
  <mergeCells count="1">
    <mergeCell ref="A1:E1"/>
  </mergeCells>
  <pageMargins left="0.25" right="0.25" top="0.75" bottom="0.75" header="0.3" footer="0.3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B11" sqref="B11"/>
    </sheetView>
  </sheetViews>
  <sheetFormatPr baseColWidth="10" defaultRowHeight="15"/>
  <cols>
    <col min="1" max="1" width="44" style="22" customWidth="1"/>
    <col min="2" max="4" width="18.28515625" style="20" customWidth="1"/>
    <col min="5" max="5" width="11.42578125" style="138"/>
  </cols>
  <sheetData>
    <row r="1" spans="1:5" ht="22.5">
      <c r="A1" s="389" t="s">
        <v>233</v>
      </c>
      <c r="B1" s="389"/>
      <c r="C1" s="389"/>
      <c r="D1" s="389"/>
      <c r="E1" s="389"/>
    </row>
    <row r="2" spans="1:5" ht="22.5">
      <c r="A2" s="226"/>
      <c r="B2" s="301" t="s">
        <v>3</v>
      </c>
      <c r="C2" s="226"/>
      <c r="D2" s="226"/>
      <c r="E2" s="226"/>
    </row>
    <row r="3" spans="1:5" ht="19.5">
      <c r="A3" s="101"/>
      <c r="B3" s="59"/>
      <c r="C3" s="59"/>
      <c r="D3" s="59"/>
    </row>
    <row r="4" spans="1:5" ht="19.5">
      <c r="A4" s="101"/>
      <c r="B4" s="59"/>
      <c r="C4" s="59"/>
      <c r="D4" s="141" t="s">
        <v>4</v>
      </c>
      <c r="E4" s="154"/>
    </row>
    <row r="5" spans="1:5" ht="19.5">
      <c r="A5" s="34"/>
      <c r="B5" s="194">
        <f>+ACTIVO!C18</f>
        <v>2019</v>
      </c>
      <c r="C5" s="194">
        <f>+ACTIVO!D18</f>
        <v>2018</v>
      </c>
      <c r="D5" s="60" t="s">
        <v>7</v>
      </c>
      <c r="E5" s="145" t="s">
        <v>8</v>
      </c>
    </row>
    <row r="7" spans="1:5" ht="19.5">
      <c r="A7" s="103"/>
      <c r="B7" s="65"/>
      <c r="C7" s="65"/>
      <c r="D7" s="65"/>
      <c r="E7" s="139"/>
    </row>
    <row r="8" spans="1:5" ht="19.5">
      <c r="A8" s="103"/>
      <c r="B8" s="65"/>
      <c r="C8" s="65"/>
      <c r="D8" s="65"/>
      <c r="E8" s="139"/>
    </row>
    <row r="9" spans="1:5" ht="19.5">
      <c r="A9" s="302" t="s">
        <v>187</v>
      </c>
      <c r="B9" s="303">
        <v>2705329</v>
      </c>
      <c r="C9" s="303">
        <v>0</v>
      </c>
      <c r="D9" s="245">
        <f>+B9-C9</f>
        <v>2705329</v>
      </c>
      <c r="E9" s="304">
        <v>1</v>
      </c>
    </row>
    <row r="10" spans="1:5" ht="19.5">
      <c r="A10" s="302" t="s">
        <v>188</v>
      </c>
      <c r="B10" s="303">
        <v>12490439</v>
      </c>
      <c r="C10" s="303">
        <v>2869188</v>
      </c>
      <c r="D10" s="245">
        <f>+B10-C10</f>
        <v>9621251</v>
      </c>
      <c r="E10" s="139">
        <f>+D10/C10</f>
        <v>3.3533010036289013</v>
      </c>
    </row>
    <row r="11" spans="1:5" ht="20.25" thickBot="1">
      <c r="A11" s="302" t="s">
        <v>189</v>
      </c>
      <c r="B11" s="305">
        <v>-2604979</v>
      </c>
      <c r="C11" s="305">
        <v>-955125</v>
      </c>
      <c r="D11" s="274">
        <f>+B11-C11</f>
        <v>-1649854</v>
      </c>
      <c r="E11" s="306">
        <f>+D11/C11</f>
        <v>1.7273697160057584</v>
      </c>
    </row>
    <row r="12" spans="1:5" ht="19.5">
      <c r="A12" s="104"/>
      <c r="B12" s="57"/>
      <c r="C12" s="57"/>
      <c r="D12" s="57"/>
      <c r="E12" s="307"/>
    </row>
    <row r="13" spans="1:5" ht="20.25" thickBot="1">
      <c r="A13" s="43" t="s">
        <v>190</v>
      </c>
      <c r="B13" s="271">
        <f>SUM(B9:B11)</f>
        <v>12590789</v>
      </c>
      <c r="C13" s="271">
        <f>SUM(C9:C11)</f>
        <v>1914063</v>
      </c>
      <c r="D13" s="271">
        <f>+B13-C13</f>
        <v>10676726</v>
      </c>
      <c r="E13" s="272">
        <f>+D13/C13</f>
        <v>5.5780431469601579</v>
      </c>
    </row>
    <row r="14" spans="1:5" ht="15.75" thickTop="1">
      <c r="A14" s="173"/>
    </row>
    <row r="19" spans="1:1" ht="15.75">
      <c r="A19" s="308" t="s">
        <v>191</v>
      </c>
    </row>
    <row r="20" spans="1:1" ht="15.75">
      <c r="A20" s="308" t="s">
        <v>192</v>
      </c>
    </row>
  </sheetData>
  <mergeCells count="1">
    <mergeCell ref="A1:E1"/>
  </mergeCells>
  <pageMargins left="0.7" right="0.7" top="0.75" bottom="0.75" header="0.3" footer="0.3"/>
  <pageSetup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75" workbookViewId="0">
      <selection activeCell="H16" sqref="H16"/>
    </sheetView>
  </sheetViews>
  <sheetFormatPr baseColWidth="10" defaultRowHeight="15"/>
  <cols>
    <col min="1" max="1" width="52.28515625" style="3" customWidth="1"/>
    <col min="2" max="3" width="17.5703125" style="133" customWidth="1"/>
    <col min="4" max="4" width="17.5703125" style="134" customWidth="1"/>
    <col min="5" max="5" width="11.42578125" style="143"/>
    <col min="6" max="16384" width="11.42578125" style="3"/>
  </cols>
  <sheetData>
    <row r="1" spans="1:5" ht="20.25" customHeight="1">
      <c r="A1" s="391" t="s">
        <v>232</v>
      </c>
      <c r="B1" s="391"/>
      <c r="C1" s="391"/>
      <c r="D1" s="391"/>
      <c r="E1" s="391"/>
    </row>
    <row r="2" spans="1:5" ht="20.25" customHeight="1">
      <c r="A2" s="391" t="s">
        <v>155</v>
      </c>
      <c r="B2" s="391"/>
      <c r="C2" s="391"/>
      <c r="D2" s="391"/>
      <c r="E2" s="391"/>
    </row>
    <row r="3" spans="1:5" ht="20.25" customHeight="1">
      <c r="A3" s="16"/>
      <c r="B3" s="130"/>
      <c r="C3" s="130"/>
      <c r="D3" s="131"/>
    </row>
    <row r="4" spans="1:5" ht="20.25" customHeight="1">
      <c r="A4" s="16"/>
      <c r="B4" s="130"/>
      <c r="C4" s="130"/>
      <c r="D4" s="159" t="s">
        <v>4</v>
      </c>
      <c r="E4" s="154"/>
    </row>
    <row r="5" spans="1:5" s="14" customFormat="1" ht="20.25" customHeight="1">
      <c r="A5"/>
      <c r="B5" s="195">
        <f>+'NOTA 7'!B4</f>
        <v>2019</v>
      </c>
      <c r="C5" s="195">
        <f>+'NOTA 7'!C4</f>
        <v>2018</v>
      </c>
      <c r="D5" s="132" t="s">
        <v>7</v>
      </c>
      <c r="E5" s="145" t="s">
        <v>8</v>
      </c>
    </row>
    <row r="6" spans="1:5" ht="23.25" customHeight="1"/>
    <row r="7" spans="1:5" s="7" customFormat="1" ht="23.25" customHeight="1">
      <c r="A7" s="7" t="s">
        <v>89</v>
      </c>
      <c r="B7" s="260">
        <v>1000</v>
      </c>
      <c r="C7" s="260">
        <v>1000</v>
      </c>
      <c r="D7" s="261">
        <f>+B7-C7</f>
        <v>0</v>
      </c>
      <c r="E7" s="262">
        <f>+D7/C7</f>
        <v>0</v>
      </c>
    </row>
    <row r="8" spans="1:5" s="47" customFormat="1" ht="23.25" customHeight="1" thickBot="1">
      <c r="A8" s="45" t="s">
        <v>90</v>
      </c>
      <c r="B8" s="263">
        <f>SUM(B7:B7)</f>
        <v>1000</v>
      </c>
      <c r="C8" s="263">
        <f>SUM(C7:C7)</f>
        <v>1000</v>
      </c>
      <c r="D8" s="263">
        <f>+B8-C8</f>
        <v>0</v>
      </c>
      <c r="E8" s="264">
        <f>+D8/C8</f>
        <v>0</v>
      </c>
    </row>
    <row r="9" spans="1:5" s="47" customFormat="1" ht="23.25" customHeight="1" thickTop="1">
      <c r="A9" s="45"/>
      <c r="B9" s="135"/>
      <c r="C9" s="135"/>
      <c r="D9" s="135"/>
      <c r="E9" s="153" t="s">
        <v>17</v>
      </c>
    </row>
    <row r="10" spans="1:5" s="7" customFormat="1" ht="23.25" customHeight="1">
      <c r="A10" s="7" t="s">
        <v>91</v>
      </c>
      <c r="B10" s="265">
        <v>12159</v>
      </c>
      <c r="C10" s="265">
        <v>12159</v>
      </c>
      <c r="D10" s="266">
        <f t="shared" ref="D10:D17" si="0">+B10-C10</f>
        <v>0</v>
      </c>
      <c r="E10" s="262">
        <f>+D10/C10</f>
        <v>0</v>
      </c>
    </row>
    <row r="11" spans="1:5" s="7" customFormat="1" ht="23.25" customHeight="1">
      <c r="A11" s="7" t="s">
        <v>119</v>
      </c>
      <c r="B11" s="265">
        <v>298002</v>
      </c>
      <c r="C11" s="265">
        <v>298002</v>
      </c>
      <c r="D11" s="266">
        <f t="shared" si="0"/>
        <v>0</v>
      </c>
      <c r="E11" s="262">
        <f>+D11/C11</f>
        <v>0</v>
      </c>
    </row>
    <row r="12" spans="1:5" s="7" customFormat="1" ht="23.25" customHeight="1">
      <c r="A12" s="7" t="s">
        <v>130</v>
      </c>
      <c r="B12" s="265">
        <v>204045</v>
      </c>
      <c r="C12" s="265">
        <v>204045</v>
      </c>
      <c r="D12" s="266">
        <f t="shared" si="0"/>
        <v>0</v>
      </c>
      <c r="E12" s="262">
        <f>+D12/C12</f>
        <v>0</v>
      </c>
    </row>
    <row r="13" spans="1:5" s="7" customFormat="1" ht="23.25" customHeight="1">
      <c r="A13" s="7" t="s">
        <v>154</v>
      </c>
      <c r="B13" s="265">
        <v>790671</v>
      </c>
      <c r="C13" s="265">
        <v>790671</v>
      </c>
      <c r="D13" s="266">
        <f t="shared" si="0"/>
        <v>0</v>
      </c>
      <c r="E13" s="262">
        <f>+D13/C13</f>
        <v>0</v>
      </c>
    </row>
    <row r="14" spans="1:5" s="7" customFormat="1" ht="23.25" customHeight="1">
      <c r="A14" s="3" t="s">
        <v>193</v>
      </c>
      <c r="B14" s="265">
        <v>891955</v>
      </c>
      <c r="C14" s="265">
        <v>893792</v>
      </c>
      <c r="D14" s="382">
        <f t="shared" si="0"/>
        <v>-1837</v>
      </c>
      <c r="E14" s="383">
        <f>+D14/C14</f>
        <v>-2.0552880312197917E-3</v>
      </c>
    </row>
    <row r="15" spans="1:5" s="7" customFormat="1" ht="23.25" customHeight="1">
      <c r="A15" s="7" t="s">
        <v>138</v>
      </c>
      <c r="B15" s="218">
        <v>-1648020</v>
      </c>
      <c r="C15" s="218">
        <v>-1648020</v>
      </c>
      <c r="D15" s="216">
        <f t="shared" si="0"/>
        <v>0</v>
      </c>
      <c r="E15" s="217">
        <v>0</v>
      </c>
    </row>
    <row r="16" spans="1:5" s="47" customFormat="1" ht="23.25" customHeight="1">
      <c r="A16" s="45" t="s">
        <v>92</v>
      </c>
      <c r="B16" s="267">
        <f>SUM(B10:B15)</f>
        <v>548812</v>
      </c>
      <c r="C16" s="267">
        <f>SUM(C10:C15)</f>
        <v>550649</v>
      </c>
      <c r="D16" s="309">
        <f t="shared" si="0"/>
        <v>-1837</v>
      </c>
      <c r="E16" s="310">
        <f>+D16/C16</f>
        <v>-3.3360634451347409E-3</v>
      </c>
    </row>
    <row r="17" spans="1:5" s="47" customFormat="1" ht="23.25" customHeight="1" thickBot="1">
      <c r="A17" s="45" t="s">
        <v>93</v>
      </c>
      <c r="B17" s="268">
        <f>+B16+B8</f>
        <v>549812</v>
      </c>
      <c r="C17" s="268">
        <f>+C16+C8</f>
        <v>551649</v>
      </c>
      <c r="D17" s="312">
        <f t="shared" si="0"/>
        <v>-1837</v>
      </c>
      <c r="E17" s="311">
        <f>+D17/C17</f>
        <v>-3.3300160065548928E-3</v>
      </c>
    </row>
    <row r="18" spans="1:5" s="47" customFormat="1" ht="19.5" customHeight="1" thickTop="1">
      <c r="A18" s="45"/>
      <c r="B18" s="135"/>
      <c r="C18" s="135"/>
      <c r="D18" s="135"/>
      <c r="E18" s="146"/>
    </row>
    <row r="19" spans="1:5" s="68" customFormat="1" ht="25.5" customHeight="1">
      <c r="B19" s="136"/>
      <c r="C19" s="136"/>
      <c r="D19" s="137"/>
      <c r="E19" s="160"/>
    </row>
    <row r="20" spans="1:5" s="68" customFormat="1" ht="25.5" customHeight="1">
      <c r="B20" s="136"/>
      <c r="C20" s="136"/>
      <c r="D20" s="137"/>
      <c r="E20" s="160"/>
    </row>
    <row r="21" spans="1:5" ht="10.5" customHeight="1"/>
    <row r="23" spans="1:5">
      <c r="A23" s="3" t="s">
        <v>94</v>
      </c>
    </row>
    <row r="24" spans="1:5" ht="15.75">
      <c r="A24" s="317" t="s">
        <v>250</v>
      </c>
    </row>
  </sheetData>
  <mergeCells count="2">
    <mergeCell ref="A1:E1"/>
    <mergeCell ref="A2:E2"/>
  </mergeCells>
  <phoneticPr fontId="0" type="noConversion"/>
  <pageMargins left="0.51181102362204722" right="0.51181102362204722" top="1.44" bottom="0.98425196850393704" header="0.51181102362204722" footer="0.51181102362204722"/>
  <pageSetup scale="83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zoomScale="75" workbookViewId="0">
      <selection activeCell="B10" sqref="B10"/>
    </sheetView>
  </sheetViews>
  <sheetFormatPr baseColWidth="10" defaultRowHeight="15"/>
  <cols>
    <col min="1" max="1" width="44" style="100" customWidth="1"/>
    <col min="2" max="4" width="18.28515625" style="61" customWidth="1"/>
    <col min="5" max="5" width="13" style="127" customWidth="1"/>
    <col min="6" max="16384" width="11.42578125" style="100"/>
  </cols>
  <sheetData>
    <row r="1" spans="1:5" ht="20.25" customHeight="1">
      <c r="A1" s="389" t="s">
        <v>231</v>
      </c>
      <c r="B1" s="389"/>
      <c r="C1" s="389"/>
      <c r="D1" s="389"/>
      <c r="E1" s="389"/>
    </row>
    <row r="2" spans="1:5" ht="20.25" customHeight="1">
      <c r="A2" s="101"/>
      <c r="B2" s="59"/>
      <c r="C2" s="59"/>
      <c r="D2" s="59"/>
    </row>
    <row r="3" spans="1:5" ht="20.25" customHeight="1">
      <c r="A3" s="101"/>
      <c r="B3" s="59"/>
      <c r="C3" s="59"/>
      <c r="D3" s="141" t="s">
        <v>4</v>
      </c>
      <c r="E3" s="154"/>
    </row>
    <row r="4" spans="1:5" s="102" customFormat="1" ht="20.25" customHeight="1">
      <c r="A4" s="34"/>
      <c r="B4" s="194">
        <f>+'NOTA 4'!B4</f>
        <v>2019</v>
      </c>
      <c r="C4" s="194">
        <f>+'NOTA 4'!C4</f>
        <v>2018</v>
      </c>
      <c r="D4" s="60" t="s">
        <v>7</v>
      </c>
      <c r="E4" s="145" t="s">
        <v>8</v>
      </c>
    </row>
    <row r="5" spans="1:5" ht="23.25" customHeight="1"/>
    <row r="6" spans="1:5" s="103" customFormat="1" ht="23.25" customHeight="1">
      <c r="A6" s="103" t="s">
        <v>21</v>
      </c>
      <c r="B6" s="65"/>
      <c r="C6" s="65"/>
      <c r="D6" s="65"/>
      <c r="E6" s="139"/>
    </row>
    <row r="7" spans="1:5" s="103" customFormat="1" ht="23.25" customHeight="1">
      <c r="B7" s="65"/>
      <c r="C7" s="65"/>
      <c r="D7" s="65"/>
      <c r="E7" s="139"/>
    </row>
    <row r="8" spans="1:5" s="22" customFormat="1" ht="23.25" customHeight="1">
      <c r="A8" s="22" t="s">
        <v>140</v>
      </c>
      <c r="B8" s="234">
        <v>732270</v>
      </c>
      <c r="C8" s="234">
        <v>471415</v>
      </c>
      <c r="D8" s="245">
        <f t="shared" ref="D8:D18" si="0">+B8-C8</f>
        <v>260855</v>
      </c>
      <c r="E8" s="249">
        <f t="shared" ref="E8:E18" si="1">+D8/C8</f>
        <v>0.55334471749944314</v>
      </c>
    </row>
    <row r="9" spans="1:5" s="22" customFormat="1" ht="23.25" customHeight="1">
      <c r="A9" s="22" t="s">
        <v>135</v>
      </c>
      <c r="B9" s="234">
        <v>257720</v>
      </c>
      <c r="C9" s="234">
        <v>493164</v>
      </c>
      <c r="D9" s="245">
        <f t="shared" si="0"/>
        <v>-235444</v>
      </c>
      <c r="E9" s="223">
        <f t="shared" si="1"/>
        <v>-0.47741522090014682</v>
      </c>
    </row>
    <row r="10" spans="1:5" s="22" customFormat="1" ht="23.25" customHeight="1">
      <c r="A10" s="22" t="s">
        <v>134</v>
      </c>
      <c r="B10" s="234">
        <v>67830</v>
      </c>
      <c r="C10" s="234">
        <v>70454</v>
      </c>
      <c r="D10" s="245">
        <f t="shared" si="0"/>
        <v>-2624</v>
      </c>
      <c r="E10" s="223">
        <f t="shared" si="1"/>
        <v>-3.724415930962046E-2</v>
      </c>
    </row>
    <row r="11" spans="1:5" s="22" customFormat="1" ht="23.25" customHeight="1">
      <c r="A11" s="22" t="s">
        <v>171</v>
      </c>
      <c r="B11" s="234">
        <v>4206</v>
      </c>
      <c r="C11" s="234">
        <v>9378</v>
      </c>
      <c r="D11" s="245">
        <f t="shared" si="0"/>
        <v>-5172</v>
      </c>
      <c r="E11" s="223">
        <f t="shared" si="1"/>
        <v>-0.55150351887396032</v>
      </c>
    </row>
    <row r="12" spans="1:5" s="22" customFormat="1" ht="23.25" customHeight="1">
      <c r="A12" s="22" t="s">
        <v>141</v>
      </c>
      <c r="B12" s="234">
        <v>24149</v>
      </c>
      <c r="C12" s="234">
        <v>24329</v>
      </c>
      <c r="D12" s="245">
        <f t="shared" si="0"/>
        <v>-180</v>
      </c>
      <c r="E12" s="223">
        <f t="shared" si="1"/>
        <v>-7.3985778289284397E-3</v>
      </c>
    </row>
    <row r="13" spans="1:5" s="22" customFormat="1" ht="23.25" customHeight="1">
      <c r="A13" s="22" t="s">
        <v>142</v>
      </c>
      <c r="B13" s="234">
        <v>4996</v>
      </c>
      <c r="C13" s="234">
        <v>4996</v>
      </c>
      <c r="D13" s="245">
        <f t="shared" si="0"/>
        <v>0</v>
      </c>
      <c r="E13" s="249">
        <f t="shared" si="1"/>
        <v>0</v>
      </c>
    </row>
    <row r="14" spans="1:5" s="22" customFormat="1" ht="23.25" customHeight="1">
      <c r="A14" s="22" t="s">
        <v>143</v>
      </c>
      <c r="B14" s="234">
        <v>54968</v>
      </c>
      <c r="C14" s="234">
        <v>49986</v>
      </c>
      <c r="D14" s="245">
        <f t="shared" si="0"/>
        <v>4982</v>
      </c>
      <c r="E14" s="249">
        <f t="shared" si="1"/>
        <v>9.9667907013963913E-2</v>
      </c>
    </row>
    <row r="15" spans="1:5" s="22" customFormat="1" ht="23.25" customHeight="1">
      <c r="A15" s="22" t="s">
        <v>144</v>
      </c>
      <c r="B15" s="234">
        <v>50936</v>
      </c>
      <c r="C15" s="234">
        <v>7038</v>
      </c>
      <c r="D15" s="245">
        <f t="shared" si="0"/>
        <v>43898</v>
      </c>
      <c r="E15" s="249">
        <f t="shared" si="1"/>
        <v>6.2372833191247512</v>
      </c>
    </row>
    <row r="16" spans="1:5" s="22" customFormat="1" ht="23.25" customHeight="1">
      <c r="A16" s="22" t="s">
        <v>145</v>
      </c>
      <c r="B16" s="234">
        <v>0</v>
      </c>
      <c r="C16" s="234">
        <v>0</v>
      </c>
      <c r="D16" s="245">
        <f t="shared" si="0"/>
        <v>0</v>
      </c>
      <c r="E16" s="249">
        <v>0</v>
      </c>
    </row>
    <row r="17" spans="1:5" s="22" customFormat="1" ht="23.25" customHeight="1">
      <c r="A17" s="22" t="s">
        <v>39</v>
      </c>
      <c r="B17" s="250">
        <v>0</v>
      </c>
      <c r="C17" s="250">
        <v>0</v>
      </c>
      <c r="D17" s="251">
        <f t="shared" si="0"/>
        <v>0</v>
      </c>
      <c r="E17" s="252">
        <v>0</v>
      </c>
    </row>
    <row r="18" spans="1:5" ht="20.25" thickBot="1">
      <c r="A18" s="40" t="s">
        <v>139</v>
      </c>
      <c r="B18" s="269">
        <f>SUM(B8:B17)</f>
        <v>1197075</v>
      </c>
      <c r="C18" s="269">
        <f>SUM(C8:C17)</f>
        <v>1130760</v>
      </c>
      <c r="D18" s="269">
        <f t="shared" si="0"/>
        <v>66315</v>
      </c>
      <c r="E18" s="270">
        <f t="shared" si="1"/>
        <v>5.8646397113445825E-2</v>
      </c>
    </row>
    <row r="19" spans="1:5" ht="15.75" thickTop="1">
      <c r="A19" s="104"/>
    </row>
    <row r="20" spans="1:5">
      <c r="A20" s="104"/>
    </row>
    <row r="22" spans="1:5">
      <c r="A22" s="173"/>
    </row>
  </sheetData>
  <mergeCells count="1">
    <mergeCell ref="A1:E1"/>
  </mergeCells>
  <phoneticPr fontId="0" type="noConversion"/>
  <pageMargins left="0.5" right="0.5" top="1.59" bottom="1" header="2.04" footer="0.511811024"/>
  <pageSetup scale="87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="75" workbookViewId="0">
      <selection activeCell="B11" sqref="B11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230</v>
      </c>
      <c r="B1" s="389"/>
      <c r="C1" s="389"/>
      <c r="D1" s="389"/>
      <c r="E1" s="389"/>
    </row>
    <row r="2" spans="1:5" ht="20.25" customHeight="1">
      <c r="A2" s="101"/>
      <c r="B2" s="59"/>
      <c r="C2" s="59"/>
      <c r="D2" s="59"/>
    </row>
    <row r="3" spans="1:5" ht="20.25" customHeight="1">
      <c r="A3" s="101"/>
      <c r="B3" s="59"/>
      <c r="C3" s="59"/>
      <c r="D3" s="141" t="s">
        <v>4</v>
      </c>
      <c r="E3" s="154"/>
    </row>
    <row r="4" spans="1:5" s="102" customFormat="1" ht="20.25" customHeight="1">
      <c r="A4" s="34"/>
      <c r="B4" s="194">
        <f>+'NOTA 4'!B4</f>
        <v>2019</v>
      </c>
      <c r="C4" s="194">
        <f>+'NOTA 4'!C4</f>
        <v>2018</v>
      </c>
      <c r="D4" s="60" t="s">
        <v>7</v>
      </c>
      <c r="E4" s="145" t="s">
        <v>8</v>
      </c>
    </row>
    <row r="5" spans="1:5" ht="23.25" customHeight="1"/>
    <row r="6" spans="1:5" s="103" customFormat="1" ht="23.25" customHeight="1">
      <c r="B6" s="65"/>
      <c r="C6" s="65"/>
      <c r="D6" s="65"/>
      <c r="E6" s="139"/>
    </row>
    <row r="7" spans="1:5" s="103" customFormat="1" ht="23.25" customHeight="1">
      <c r="B7" s="65"/>
      <c r="C7" s="65"/>
      <c r="D7" s="65"/>
      <c r="E7" s="139"/>
    </row>
    <row r="8" spans="1:5" s="103" customFormat="1" ht="23.25" customHeight="1">
      <c r="A8" s="22" t="s">
        <v>172</v>
      </c>
      <c r="B8" s="245">
        <v>159305</v>
      </c>
      <c r="C8" s="245">
        <v>203026</v>
      </c>
      <c r="D8" s="245">
        <f t="shared" ref="D8:D13" si="0">+B8-C8</f>
        <v>-43721</v>
      </c>
      <c r="E8" s="223">
        <f t="shared" ref="E8:E13" si="1">+D8/C8</f>
        <v>-0.21534680287253849</v>
      </c>
    </row>
    <row r="9" spans="1:5" s="22" customFormat="1" ht="23.25" customHeight="1">
      <c r="A9" s="22" t="s">
        <v>173</v>
      </c>
      <c r="B9" s="234">
        <v>146158</v>
      </c>
      <c r="C9" s="234">
        <v>142656</v>
      </c>
      <c r="D9" s="245">
        <f t="shared" si="0"/>
        <v>3502</v>
      </c>
      <c r="E9" s="249">
        <f t="shared" si="1"/>
        <v>2.4548564378645131E-2</v>
      </c>
    </row>
    <row r="10" spans="1:5" s="22" customFormat="1" ht="23.25" customHeight="1">
      <c r="A10" s="22" t="s">
        <v>146</v>
      </c>
      <c r="B10" s="234">
        <v>148594</v>
      </c>
      <c r="C10" s="234">
        <v>149121</v>
      </c>
      <c r="D10" s="245">
        <f t="shared" si="0"/>
        <v>-527</v>
      </c>
      <c r="E10" s="223">
        <f t="shared" si="1"/>
        <v>-3.5340428242836355E-3</v>
      </c>
    </row>
    <row r="11" spans="1:5" s="22" customFormat="1" ht="23.25" customHeight="1">
      <c r="A11" s="22" t="s">
        <v>147</v>
      </c>
      <c r="B11" s="234">
        <v>394349</v>
      </c>
      <c r="C11" s="234">
        <v>382001</v>
      </c>
      <c r="D11" s="245">
        <f t="shared" si="0"/>
        <v>12348</v>
      </c>
      <c r="E11" s="249">
        <f t="shared" si="1"/>
        <v>3.2324522710673535E-2</v>
      </c>
    </row>
    <row r="12" spans="1:5" s="22" customFormat="1" ht="23.25" customHeight="1">
      <c r="A12" s="22" t="s">
        <v>148</v>
      </c>
      <c r="B12" s="234">
        <v>15500</v>
      </c>
      <c r="C12" s="234">
        <v>15500</v>
      </c>
      <c r="D12" s="251">
        <f t="shared" si="0"/>
        <v>0</v>
      </c>
      <c r="E12" s="252">
        <f t="shared" si="1"/>
        <v>0</v>
      </c>
    </row>
    <row r="13" spans="1:5" ht="20.25" thickBot="1">
      <c r="A13" s="40" t="s">
        <v>139</v>
      </c>
      <c r="B13" s="269">
        <f>SUM(B8:B12)</f>
        <v>863906</v>
      </c>
      <c r="C13" s="269">
        <f>SUM(C8:C12)</f>
        <v>892304</v>
      </c>
      <c r="D13" s="271">
        <f t="shared" si="0"/>
        <v>-28398</v>
      </c>
      <c r="E13" s="363">
        <f t="shared" si="1"/>
        <v>-3.1825476519213185E-2</v>
      </c>
    </row>
    <row r="14" spans="1:5" ht="15.75" thickTop="1">
      <c r="A14" s="104"/>
    </row>
    <row r="15" spans="1:5">
      <c r="A15" s="104"/>
    </row>
    <row r="17" spans="1:1">
      <c r="A17" s="173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75" workbookViewId="0">
      <selection activeCell="B18" sqref="B18"/>
    </sheetView>
  </sheetViews>
  <sheetFormatPr baseColWidth="10" defaultRowHeight="12.75"/>
  <cols>
    <col min="1" max="1" width="46.42578125" bestFit="1" customWidth="1"/>
    <col min="2" max="2" width="18.42578125" customWidth="1"/>
    <col min="3" max="3" width="18.5703125" customWidth="1"/>
    <col min="4" max="4" width="17.7109375" bestFit="1" customWidth="1"/>
    <col min="5" max="5" width="11.5703125" customWidth="1"/>
  </cols>
  <sheetData>
    <row r="1" spans="1:6" ht="13.5">
      <c r="A1" s="68"/>
      <c r="B1" s="205"/>
      <c r="C1" s="205"/>
      <c r="D1" s="206"/>
      <c r="E1" s="160"/>
      <c r="F1" s="68"/>
    </row>
    <row r="2" spans="1:6" ht="22.5">
      <c r="A2" s="391" t="s">
        <v>229</v>
      </c>
      <c r="B2" s="391"/>
      <c r="C2" s="391"/>
      <c r="D2" s="391"/>
      <c r="E2" s="143"/>
      <c r="F2" s="3"/>
    </row>
    <row r="3" spans="1:6" ht="19.5">
      <c r="A3" s="16"/>
      <c r="B3" s="58"/>
      <c r="C3" s="58"/>
      <c r="D3" s="59"/>
      <c r="E3" s="143"/>
      <c r="F3" s="3"/>
    </row>
    <row r="4" spans="1:6" ht="19.5">
      <c r="A4" s="16"/>
      <c r="B4" s="58"/>
      <c r="C4" s="58"/>
      <c r="D4" s="141" t="s">
        <v>4</v>
      </c>
      <c r="E4" s="154"/>
      <c r="F4" s="3"/>
    </row>
    <row r="5" spans="1:6" ht="19.5">
      <c r="B5" s="193">
        <f>+ACTIVO!C18</f>
        <v>2019</v>
      </c>
      <c r="C5" s="193">
        <f>+ACTIVO!D18</f>
        <v>2018</v>
      </c>
      <c r="D5" s="60" t="s">
        <v>7</v>
      </c>
      <c r="E5" s="145" t="s">
        <v>8</v>
      </c>
      <c r="F5" s="3"/>
    </row>
    <row r="6" spans="1:6" ht="15">
      <c r="A6" s="3"/>
      <c r="B6" s="17"/>
      <c r="C6" s="17"/>
      <c r="D6" s="20"/>
      <c r="E6" s="138"/>
      <c r="F6" s="3"/>
    </row>
    <row r="7" spans="1:6" ht="15">
      <c r="A7" s="7"/>
      <c r="B7" s="109"/>
      <c r="C7" s="109"/>
      <c r="D7" s="57"/>
      <c r="E7" s="138"/>
      <c r="F7" s="3"/>
    </row>
    <row r="8" spans="1:6" ht="15">
      <c r="A8" s="7" t="s">
        <v>156</v>
      </c>
      <c r="B8" s="234">
        <v>43000</v>
      </c>
      <c r="C8" s="234">
        <v>43000</v>
      </c>
      <c r="D8" s="245">
        <f t="shared" ref="D8:D21" si="0">+B8-C8</f>
        <v>0</v>
      </c>
      <c r="E8" s="249">
        <f>+D8/C8</f>
        <v>0</v>
      </c>
      <c r="F8" s="3"/>
    </row>
    <row r="9" spans="1:6" ht="15">
      <c r="A9" s="7" t="s">
        <v>157</v>
      </c>
      <c r="B9" s="234">
        <v>293556</v>
      </c>
      <c r="C9" s="234">
        <v>293556</v>
      </c>
      <c r="D9" s="245">
        <f t="shared" si="0"/>
        <v>0</v>
      </c>
      <c r="E9" s="249">
        <f>+D9/C9</f>
        <v>0</v>
      </c>
      <c r="F9" s="3"/>
    </row>
    <row r="10" spans="1:6" ht="15">
      <c r="A10" s="7" t="s">
        <v>158</v>
      </c>
      <c r="B10" s="234">
        <v>215000</v>
      </c>
      <c r="C10" s="234">
        <v>215000</v>
      </c>
      <c r="D10" s="245">
        <f t="shared" si="0"/>
        <v>0</v>
      </c>
      <c r="E10" s="249">
        <f>+D10/C10</f>
        <v>0</v>
      </c>
      <c r="F10" s="3"/>
    </row>
    <row r="11" spans="1:6" ht="15">
      <c r="A11" s="7" t="s">
        <v>159</v>
      </c>
      <c r="B11" s="234">
        <v>159986</v>
      </c>
      <c r="C11" s="234">
        <v>159986</v>
      </c>
      <c r="D11" s="245">
        <f t="shared" si="0"/>
        <v>0</v>
      </c>
      <c r="E11" s="249">
        <f t="shared" ref="E11:E19" si="1">+D11/C11</f>
        <v>0</v>
      </c>
      <c r="F11" s="3"/>
    </row>
    <row r="12" spans="1:6" ht="15">
      <c r="A12" s="7" t="s">
        <v>160</v>
      </c>
      <c r="B12" s="234">
        <v>0</v>
      </c>
      <c r="C12" s="234">
        <v>0</v>
      </c>
      <c r="D12" s="245">
        <f t="shared" si="0"/>
        <v>0</v>
      </c>
      <c r="E12" s="249">
        <v>0</v>
      </c>
      <c r="F12" s="3"/>
    </row>
    <row r="13" spans="1:6" ht="15">
      <c r="A13" s="7" t="s">
        <v>161</v>
      </c>
      <c r="B13" s="234">
        <v>580660</v>
      </c>
      <c r="C13" s="234">
        <v>580660</v>
      </c>
      <c r="D13" s="245">
        <f t="shared" si="0"/>
        <v>0</v>
      </c>
      <c r="E13" s="249">
        <f t="shared" si="1"/>
        <v>0</v>
      </c>
      <c r="F13" s="3"/>
    </row>
    <row r="14" spans="1:6" ht="15">
      <c r="A14" s="7" t="s">
        <v>162</v>
      </c>
      <c r="B14" s="234">
        <v>5262</v>
      </c>
      <c r="C14" s="234">
        <v>5262</v>
      </c>
      <c r="D14" s="245">
        <f t="shared" si="0"/>
        <v>0</v>
      </c>
      <c r="E14" s="249">
        <f t="shared" si="1"/>
        <v>0</v>
      </c>
      <c r="F14" s="3"/>
    </row>
    <row r="15" spans="1:6" ht="15">
      <c r="A15" s="7" t="s">
        <v>163</v>
      </c>
      <c r="B15" s="234">
        <v>10000</v>
      </c>
      <c r="C15" s="234">
        <v>10000</v>
      </c>
      <c r="D15" s="245">
        <f t="shared" si="0"/>
        <v>0</v>
      </c>
      <c r="E15" s="249">
        <f t="shared" si="1"/>
        <v>0</v>
      </c>
      <c r="F15" s="3"/>
    </row>
    <row r="16" spans="1:6" ht="15">
      <c r="A16" s="3" t="s">
        <v>253</v>
      </c>
      <c r="B16" s="234">
        <v>111465527</v>
      </c>
      <c r="C16" s="234">
        <v>110412251</v>
      </c>
      <c r="D16" s="245">
        <f t="shared" si="0"/>
        <v>1053276</v>
      </c>
      <c r="E16" s="249">
        <f t="shared" si="1"/>
        <v>9.5394848892266498E-3</v>
      </c>
      <c r="F16" s="3"/>
    </row>
    <row r="17" spans="1:6" ht="15">
      <c r="A17" s="7" t="s">
        <v>164</v>
      </c>
      <c r="B17" s="234">
        <v>531922</v>
      </c>
      <c r="C17" s="234">
        <v>514922</v>
      </c>
      <c r="D17" s="245">
        <f t="shared" si="0"/>
        <v>17000</v>
      </c>
      <c r="E17" s="249">
        <f t="shared" si="1"/>
        <v>3.3014709023890997E-2</v>
      </c>
      <c r="F17" s="3"/>
    </row>
    <row r="18" spans="1:6" ht="15">
      <c r="A18" s="7" t="s">
        <v>165</v>
      </c>
      <c r="B18" s="234">
        <v>363</v>
      </c>
      <c r="C18" s="234">
        <v>363</v>
      </c>
      <c r="D18" s="245">
        <f t="shared" si="0"/>
        <v>0</v>
      </c>
      <c r="E18" s="249">
        <f t="shared" si="1"/>
        <v>0</v>
      </c>
      <c r="F18" s="3"/>
    </row>
    <row r="19" spans="1:6" ht="15.75" thickBot="1">
      <c r="A19" s="7" t="s">
        <v>166</v>
      </c>
      <c r="B19" s="273">
        <v>1080</v>
      </c>
      <c r="C19" s="273">
        <v>1080</v>
      </c>
      <c r="D19" s="274">
        <f t="shared" si="0"/>
        <v>0</v>
      </c>
      <c r="E19" s="275">
        <f t="shared" si="1"/>
        <v>0</v>
      </c>
      <c r="F19" s="3"/>
    </row>
    <row r="20" spans="1:6" ht="15">
      <c r="A20" s="7"/>
      <c r="B20" s="109"/>
      <c r="C20" s="109"/>
      <c r="D20" s="57"/>
      <c r="E20" s="176"/>
      <c r="F20" s="3"/>
    </row>
    <row r="21" spans="1:6" ht="20.25" thickBot="1">
      <c r="A21" s="208" t="s">
        <v>169</v>
      </c>
      <c r="B21" s="271">
        <f>SUM(B7:B19)</f>
        <v>113306356</v>
      </c>
      <c r="C21" s="271">
        <f>SUM(C7:C19)</f>
        <v>112236080</v>
      </c>
      <c r="D21" s="210">
        <f t="shared" si="0"/>
        <v>1070276</v>
      </c>
      <c r="E21" s="293">
        <f>+D21/C21</f>
        <v>9.5359353248973058E-3</v>
      </c>
      <c r="F21" s="3"/>
    </row>
    <row r="22" spans="1:6" ht="15.75" thickTop="1">
      <c r="A22" s="3"/>
      <c r="B22" s="17"/>
      <c r="C22" s="17"/>
      <c r="D22" s="61"/>
      <c r="E22" s="143"/>
      <c r="F22" s="3"/>
    </row>
    <row r="23" spans="1:6" ht="15">
      <c r="A23" s="3"/>
      <c r="B23" s="17"/>
      <c r="C23" s="17"/>
      <c r="D23" s="61"/>
      <c r="E23" s="143"/>
      <c r="F23" s="3"/>
    </row>
  </sheetData>
  <mergeCells count="1">
    <mergeCell ref="A2:D2"/>
  </mergeCells>
  <phoneticPr fontId="39" type="noConversion"/>
  <pageMargins left="0.78740157480314965" right="0.78740157480314965" top="0.98425196850393704" bottom="0.98425196850393704" header="0" footer="0"/>
  <pageSetup paperSize="50" scale="91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75" workbookViewId="0">
      <selection activeCell="B11" sqref="B11"/>
    </sheetView>
  </sheetViews>
  <sheetFormatPr baseColWidth="10" defaultRowHeight="15"/>
  <cols>
    <col min="1" max="1" width="39.42578125" style="3" bestFit="1" customWidth="1"/>
    <col min="2" max="3" width="16.140625" style="3" bestFit="1" customWidth="1"/>
    <col min="4" max="4" width="18" style="3" bestFit="1" customWidth="1"/>
    <col min="5" max="5" width="11.5703125" style="3" bestFit="1" customWidth="1"/>
    <col min="6" max="16384" width="11.42578125" style="3"/>
  </cols>
  <sheetData>
    <row r="1" spans="1:5" s="100" customFormat="1" ht="19.5">
      <c r="A1" s="392" t="s">
        <v>228</v>
      </c>
      <c r="B1" s="392"/>
      <c r="C1" s="392"/>
      <c r="D1" s="392"/>
      <c r="E1" s="143"/>
    </row>
    <row r="4" spans="1:5" ht="19.5">
      <c r="B4" s="193">
        <f>+ACTIVO!C18</f>
        <v>2019</v>
      </c>
      <c r="C4" s="193">
        <f>+ACTIVO!D18</f>
        <v>2018</v>
      </c>
      <c r="D4" s="60" t="s">
        <v>4</v>
      </c>
      <c r="E4" s="143"/>
    </row>
    <row r="5" spans="1:5">
      <c r="B5" s="17"/>
      <c r="C5" s="17"/>
      <c r="D5" s="61"/>
      <c r="E5" s="143"/>
    </row>
    <row r="6" spans="1:5" ht="19.5">
      <c r="A6" s="52" t="s">
        <v>27</v>
      </c>
      <c r="B6" s="17"/>
      <c r="C6" s="17"/>
      <c r="D6" s="61"/>
      <c r="E6" s="143"/>
    </row>
    <row r="7" spans="1:5" ht="19.5">
      <c r="A7" s="52"/>
      <c r="B7" s="17"/>
      <c r="C7" s="17"/>
      <c r="D7" s="61"/>
      <c r="E7" s="143"/>
    </row>
    <row r="8" spans="1:5" ht="19.5">
      <c r="A8" s="52" t="s">
        <v>128</v>
      </c>
      <c r="B8" s="17"/>
      <c r="C8" s="17"/>
      <c r="D8" s="61"/>
      <c r="E8" s="143"/>
    </row>
    <row r="9" spans="1:5" ht="19.5">
      <c r="A9" s="52"/>
      <c r="B9" s="17"/>
      <c r="C9" s="17"/>
      <c r="D9" s="61"/>
      <c r="E9" s="143"/>
    </row>
    <row r="10" spans="1:5">
      <c r="A10" s="7" t="s">
        <v>69</v>
      </c>
      <c r="B10" s="234">
        <v>20304914</v>
      </c>
      <c r="C10" s="234">
        <v>16412119</v>
      </c>
      <c r="D10" s="245">
        <f>+B10-C10</f>
        <v>3892795</v>
      </c>
      <c r="E10" s="242">
        <f>+D10/C10</f>
        <v>0.23719027384580871</v>
      </c>
    </row>
    <row r="11" spans="1:5">
      <c r="A11" s="7" t="s">
        <v>100</v>
      </c>
      <c r="B11" s="234">
        <v>1129063</v>
      </c>
      <c r="C11" s="234">
        <v>998310</v>
      </c>
      <c r="D11" s="245">
        <f>+B11-C11</f>
        <v>130753</v>
      </c>
      <c r="E11" s="262">
        <f>+D11/C11</f>
        <v>0.13097434664583146</v>
      </c>
    </row>
    <row r="12" spans="1:5">
      <c r="A12" s="7" t="s">
        <v>120</v>
      </c>
      <c r="B12" s="234">
        <v>2233089</v>
      </c>
      <c r="C12" s="234">
        <v>1851143</v>
      </c>
      <c r="D12" s="245">
        <f>+B12-C12</f>
        <v>381946</v>
      </c>
      <c r="E12" s="262">
        <f>+D12/C12</f>
        <v>0.2063298189280893</v>
      </c>
    </row>
    <row r="13" spans="1:5">
      <c r="A13" s="7"/>
      <c r="B13" s="234"/>
      <c r="C13" s="234"/>
      <c r="D13" s="245"/>
      <c r="E13" s="242"/>
    </row>
    <row r="14" spans="1:5" ht="19.5">
      <c r="A14" s="52" t="s">
        <v>64</v>
      </c>
      <c r="B14" s="234"/>
      <c r="C14" s="234"/>
      <c r="D14" s="245"/>
      <c r="E14" s="242"/>
    </row>
    <row r="15" spans="1:5">
      <c r="A15" s="7"/>
      <c r="B15" s="234"/>
      <c r="C15" s="234"/>
      <c r="D15" s="245"/>
      <c r="E15" s="242"/>
    </row>
    <row r="16" spans="1:5">
      <c r="A16" s="7" t="s">
        <v>95</v>
      </c>
      <c r="B16" s="234">
        <v>26243</v>
      </c>
      <c r="C16" s="234">
        <v>26243</v>
      </c>
      <c r="D16" s="245">
        <f>+B16-C16</f>
        <v>0</v>
      </c>
      <c r="E16" s="242">
        <f>+D16/C16</f>
        <v>0</v>
      </c>
    </row>
    <row r="17" spans="1:5">
      <c r="A17" s="7" t="s">
        <v>96</v>
      </c>
      <c r="B17" s="250">
        <v>4811522</v>
      </c>
      <c r="C17" s="250">
        <v>3509011</v>
      </c>
      <c r="D17" s="251">
        <f>+B17-C17</f>
        <v>1302511</v>
      </c>
      <c r="E17" s="262">
        <f>+D17/C17</f>
        <v>0.37119034394591527</v>
      </c>
    </row>
    <row r="18" spans="1:5" ht="20.25" thickBot="1">
      <c r="A18" s="45" t="s">
        <v>97</v>
      </c>
      <c r="B18" s="269">
        <f>SUM(B10:B17)</f>
        <v>28504831</v>
      </c>
      <c r="C18" s="269">
        <f>SUM(C10:C17)</f>
        <v>22796826</v>
      </c>
      <c r="D18" s="269">
        <f>+B18-C18</f>
        <v>5708005</v>
      </c>
      <c r="E18" s="264">
        <f>+D18/C18</f>
        <v>0.25038595285150661</v>
      </c>
    </row>
    <row r="19" spans="1:5" ht="15.75" thickTop="1"/>
  </sheetData>
  <mergeCells count="1">
    <mergeCell ref="A1:D1"/>
  </mergeCells>
  <phoneticPr fontId="39" type="noConversion"/>
  <pageMargins left="0.75" right="0.75" top="1" bottom="1" header="0" footer="0"/>
  <pageSetup scale="88"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5" workbookViewId="0">
      <selection activeCell="B9" sqref="B9"/>
    </sheetView>
  </sheetViews>
  <sheetFormatPr baseColWidth="10" defaultRowHeight="12.75"/>
  <cols>
    <col min="1" max="1" width="45.140625" bestFit="1" customWidth="1"/>
    <col min="2" max="3" width="16.28515625" bestFit="1" customWidth="1"/>
    <col min="4" max="4" width="16.42578125" bestFit="1" customWidth="1"/>
    <col min="5" max="5" width="12.42578125" customWidth="1"/>
  </cols>
  <sheetData>
    <row r="1" spans="1:5" ht="19.5">
      <c r="A1" s="393" t="s">
        <v>227</v>
      </c>
      <c r="B1" s="393"/>
      <c r="C1" s="393"/>
      <c r="D1" s="393"/>
      <c r="E1" s="393"/>
    </row>
    <row r="2" spans="1:5" ht="19.5">
      <c r="A2" s="101"/>
      <c r="B2" s="59"/>
      <c r="C2" s="59"/>
      <c r="D2" s="59"/>
      <c r="E2" s="127"/>
    </row>
    <row r="3" spans="1:5" ht="19.5">
      <c r="A3" s="101"/>
      <c r="B3" s="59"/>
      <c r="C3" s="59"/>
      <c r="D3" s="141" t="s">
        <v>4</v>
      </c>
      <c r="E3" s="154"/>
    </row>
    <row r="4" spans="1:5" ht="19.5">
      <c r="A4" s="100"/>
      <c r="B4" s="194">
        <f>+ACTIVO!C18</f>
        <v>2019</v>
      </c>
      <c r="C4" s="194">
        <f>+ACTIVO!D18</f>
        <v>2018</v>
      </c>
      <c r="D4" s="60" t="s">
        <v>7</v>
      </c>
      <c r="E4" s="145" t="s">
        <v>8</v>
      </c>
    </row>
    <row r="5" spans="1:5" ht="15">
      <c r="A5" s="100"/>
      <c r="B5" s="61"/>
      <c r="C5" s="61"/>
      <c r="D5" s="61"/>
      <c r="E5" s="127"/>
    </row>
    <row r="6" spans="1:5" ht="19.5">
      <c r="A6" s="103"/>
      <c r="B6" s="65"/>
      <c r="C6" s="65"/>
      <c r="D6" s="65"/>
      <c r="E6" s="139"/>
    </row>
    <row r="7" spans="1:5" ht="19.5">
      <c r="A7" s="103"/>
      <c r="B7" s="65"/>
      <c r="C7" s="65"/>
      <c r="D7" s="65"/>
      <c r="E7" s="139"/>
    </row>
    <row r="8" spans="1:5" ht="15">
      <c r="A8" s="22" t="s">
        <v>167</v>
      </c>
      <c r="B8" s="234">
        <v>153356</v>
      </c>
      <c r="C8" s="234">
        <v>110917</v>
      </c>
      <c r="D8" s="245">
        <f>+B8-C8</f>
        <v>42439</v>
      </c>
      <c r="E8" s="246">
        <f>+D8/C8</f>
        <v>0.38261943615496274</v>
      </c>
    </row>
    <row r="9" spans="1:5" ht="15.75" thickBot="1">
      <c r="A9" s="22" t="s">
        <v>168</v>
      </c>
      <c r="B9" s="273">
        <v>55993</v>
      </c>
      <c r="C9" s="273">
        <v>55993</v>
      </c>
      <c r="D9" s="274">
        <f>+B9-C9</f>
        <v>0</v>
      </c>
      <c r="E9" s="275">
        <f>+D9/C9</f>
        <v>0</v>
      </c>
    </row>
    <row r="10" spans="1:5" ht="15">
      <c r="A10" s="22"/>
      <c r="B10" s="109"/>
      <c r="C10" s="109"/>
      <c r="D10" s="57"/>
      <c r="E10" s="176"/>
    </row>
    <row r="11" spans="1:5" ht="20.25" thickBot="1">
      <c r="A11" s="209" t="s">
        <v>139</v>
      </c>
      <c r="B11" s="271">
        <f>SUM(B8:B9)</f>
        <v>209349</v>
      </c>
      <c r="C11" s="271">
        <f>SUM(C8:C9)</f>
        <v>166910</v>
      </c>
      <c r="D11" s="271">
        <f>SUM(D8:D9)</f>
        <v>42439</v>
      </c>
      <c r="E11" s="272">
        <f>+D11/C11</f>
        <v>0.25426277634653405</v>
      </c>
    </row>
    <row r="12" spans="1:5" ht="13.5" thickTop="1"/>
  </sheetData>
  <mergeCells count="1">
    <mergeCell ref="A1:E1"/>
  </mergeCells>
  <phoneticPr fontId="39" type="noConversion"/>
  <pageMargins left="0.75" right="0.44" top="1" bottom="1" header="0.22" footer="0"/>
  <pageSetup scale="88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11" zoomScale="75" workbookViewId="0">
      <selection activeCell="C22" sqref="C22"/>
    </sheetView>
  </sheetViews>
  <sheetFormatPr baseColWidth="10" defaultRowHeight="12.75"/>
  <cols>
    <col min="1" max="1" width="46.5703125" style="32" customWidth="1"/>
    <col min="2" max="2" width="9.140625" style="32" customWidth="1"/>
    <col min="3" max="3" width="21.85546875" style="78" customWidth="1"/>
    <col min="4" max="4" width="20.7109375" style="78" customWidth="1"/>
    <col min="5" max="5" width="21.85546875" style="79" customWidth="1"/>
    <col min="6" max="6" width="11.42578125" style="96"/>
    <col min="7" max="16384" width="11.42578125" style="23"/>
  </cols>
  <sheetData>
    <row r="1" spans="1:6" s="34" customFormat="1" ht="22.5" customHeight="1">
      <c r="A1" s="181" t="s">
        <v>0</v>
      </c>
      <c r="B1" s="33"/>
      <c r="C1" s="69"/>
      <c r="D1" s="69"/>
      <c r="E1" s="69"/>
      <c r="F1" s="156"/>
    </row>
    <row r="2" spans="1:6" s="34" customFormat="1" ht="22.5" customHeight="1">
      <c r="A2" s="182" t="s">
        <v>1</v>
      </c>
      <c r="B2" s="33"/>
      <c r="C2" s="69"/>
      <c r="D2" s="69"/>
      <c r="E2" s="69"/>
      <c r="F2" s="156"/>
    </row>
    <row r="3" spans="1:6" s="34" customFormat="1" ht="21" customHeight="1">
      <c r="A3" s="183"/>
      <c r="B3" s="35"/>
      <c r="C3" s="70"/>
      <c r="D3" s="70"/>
      <c r="E3" s="70"/>
      <c r="F3" s="156"/>
    </row>
    <row r="4" spans="1:6" s="34" customFormat="1" ht="22.5" customHeight="1">
      <c r="A4" s="184" t="str">
        <f>+ACTIVO!A13</f>
        <v>Balance de Situación</v>
      </c>
      <c r="B4" s="36"/>
      <c r="C4" s="71"/>
      <c r="D4" s="71"/>
      <c r="E4" s="71"/>
      <c r="F4" s="156"/>
    </row>
    <row r="5" spans="1:6" ht="22.5" customHeight="1">
      <c r="A5" s="184" t="str">
        <f>+ACTIVO!A14</f>
        <v>Al 30 de setiembre de 2019</v>
      </c>
      <c r="B5" s="24"/>
      <c r="C5" s="72"/>
      <c r="D5" s="72"/>
      <c r="E5" s="73"/>
    </row>
    <row r="6" spans="1:6" ht="22.5" customHeight="1">
      <c r="A6" s="184" t="str">
        <f>+ACTIVO!A15</f>
        <v>(con cifras comparativas al  30 de setiembre de 2018)</v>
      </c>
      <c r="B6" s="24"/>
      <c r="C6" s="72"/>
      <c r="D6" s="72"/>
      <c r="E6" s="73"/>
    </row>
    <row r="7" spans="1:6" ht="20.25" customHeight="1">
      <c r="A7" s="184" t="str">
        <f>+ACTIVO!A16</f>
        <v>(Miles de colones)</v>
      </c>
      <c r="B7" s="24"/>
      <c r="C7" s="72"/>
      <c r="D7" s="72"/>
      <c r="E7" s="73"/>
    </row>
    <row r="8" spans="1:6" ht="22.5" customHeight="1">
      <c r="A8" s="25"/>
      <c r="B8" s="25"/>
      <c r="C8" s="74"/>
      <c r="D8" s="74"/>
      <c r="E8" s="141" t="s">
        <v>4</v>
      </c>
      <c r="F8" s="157"/>
    </row>
    <row r="9" spans="1:6" ht="22.5" customHeight="1">
      <c r="A9" s="26" t="s">
        <v>19</v>
      </c>
      <c r="B9" s="27" t="s">
        <v>6</v>
      </c>
      <c r="C9" s="185">
        <f>+ACTIVO!C18</f>
        <v>2019</v>
      </c>
      <c r="D9" s="185">
        <f>+ACTIVO!D18</f>
        <v>2018</v>
      </c>
      <c r="E9" s="60" t="s">
        <v>7</v>
      </c>
      <c r="F9" s="145" t="s">
        <v>8</v>
      </c>
    </row>
    <row r="10" spans="1:6" ht="22.5" customHeight="1">
      <c r="A10" s="26" t="s">
        <v>20</v>
      </c>
      <c r="B10" s="28"/>
      <c r="C10" s="75"/>
      <c r="D10" s="75"/>
      <c r="E10" s="61"/>
    </row>
    <row r="11" spans="1:6" ht="22.5" customHeight="1">
      <c r="A11" s="29" t="s">
        <v>21</v>
      </c>
      <c r="B11" s="353">
        <v>12</v>
      </c>
      <c r="C11" s="231">
        <v>1197075</v>
      </c>
      <c r="D11" s="231">
        <v>1130760</v>
      </c>
      <c r="E11" s="231">
        <f>C11-D11</f>
        <v>66315</v>
      </c>
      <c r="F11" s="243">
        <f>+E11/D11</f>
        <v>5.8646397113445825E-2</v>
      </c>
    </row>
    <row r="12" spans="1:6" ht="22.5" customHeight="1">
      <c r="A12" s="29" t="s">
        <v>22</v>
      </c>
      <c r="B12" s="353">
        <v>13</v>
      </c>
      <c r="C12" s="250">
        <v>863906</v>
      </c>
      <c r="D12" s="250">
        <v>892304</v>
      </c>
      <c r="E12" s="250">
        <f t="shared" ref="E12:E27" si="0">C12-D12</f>
        <v>-28398</v>
      </c>
      <c r="F12" s="355">
        <f t="shared" ref="F12:F27" si="1">+E12/D12</f>
        <v>-3.1825476519213185E-2</v>
      </c>
    </row>
    <row r="13" spans="1:6" s="42" customFormat="1" ht="22.5" customHeight="1">
      <c r="A13" s="40" t="s">
        <v>24</v>
      </c>
      <c r="B13" s="354"/>
      <c r="C13" s="76">
        <f>SUM(C11:C12)</f>
        <v>2060981</v>
      </c>
      <c r="D13" s="76">
        <f>SUM(D11:D12)</f>
        <v>2023064</v>
      </c>
      <c r="E13" s="313">
        <f t="shared" si="0"/>
        <v>37917</v>
      </c>
      <c r="F13" s="376">
        <f t="shared" si="1"/>
        <v>1.8742363069087286E-2</v>
      </c>
    </row>
    <row r="14" spans="1:6" s="42" customFormat="1" ht="22.5" customHeight="1">
      <c r="A14" s="40"/>
      <c r="B14" s="354"/>
      <c r="C14" s="76"/>
      <c r="D14" s="76"/>
      <c r="E14" s="231"/>
      <c r="F14" s="243"/>
    </row>
    <row r="15" spans="1:6" s="42" customFormat="1" ht="22.5" customHeight="1">
      <c r="A15" s="203" t="s">
        <v>149</v>
      </c>
      <c r="B15" s="354"/>
      <c r="C15" s="76"/>
      <c r="D15" s="76"/>
      <c r="E15" s="231"/>
      <c r="F15" s="243"/>
    </row>
    <row r="16" spans="1:6" s="42" customFormat="1" ht="22.5" customHeight="1">
      <c r="A16" s="203"/>
      <c r="B16" s="354"/>
      <c r="C16" s="76"/>
      <c r="D16" s="76"/>
      <c r="E16" s="231"/>
      <c r="F16" s="243"/>
    </row>
    <row r="17" spans="1:6" s="42" customFormat="1" ht="22.5" customHeight="1">
      <c r="A17" s="29" t="s">
        <v>23</v>
      </c>
      <c r="B17" s="353"/>
      <c r="C17" s="231">
        <v>2543499</v>
      </c>
      <c r="D17" s="231">
        <v>1787604</v>
      </c>
      <c r="E17" s="231">
        <f t="shared" si="0"/>
        <v>755895</v>
      </c>
      <c r="F17" s="243">
        <f>+E17/D17</f>
        <v>0.42285371928010901</v>
      </c>
    </row>
    <row r="18" spans="1:6" s="42" customFormat="1" ht="22.5" customHeight="1">
      <c r="A18" s="40"/>
      <c r="B18" s="354"/>
      <c r="C18" s="233"/>
      <c r="D18" s="233"/>
      <c r="E18" s="231"/>
      <c r="F18" s="243"/>
    </row>
    <row r="19" spans="1:6" ht="22.5" customHeight="1">
      <c r="A19" s="26" t="s">
        <v>25</v>
      </c>
      <c r="B19" s="353"/>
      <c r="C19" s="231"/>
      <c r="D19" s="231"/>
      <c r="E19" s="231"/>
      <c r="F19" s="243"/>
    </row>
    <row r="20" spans="1:6" ht="22.5" customHeight="1">
      <c r="A20" s="29" t="s">
        <v>26</v>
      </c>
      <c r="B20" s="353">
        <v>14</v>
      </c>
      <c r="C20" s="231">
        <v>113306356</v>
      </c>
      <c r="D20" s="231">
        <v>112236080</v>
      </c>
      <c r="E20" s="231">
        <f t="shared" si="0"/>
        <v>1070276</v>
      </c>
      <c r="F20" s="243">
        <f t="shared" si="1"/>
        <v>9.5359353248973058E-3</v>
      </c>
    </row>
    <row r="21" spans="1:6" s="34" customFormat="1" ht="22.5" customHeight="1">
      <c r="A21" s="22" t="s">
        <v>27</v>
      </c>
      <c r="B21" s="351">
        <v>15</v>
      </c>
      <c r="C21" s="186">
        <v>28504831</v>
      </c>
      <c r="D21" s="186">
        <v>22796826</v>
      </c>
      <c r="E21" s="231">
        <f t="shared" si="0"/>
        <v>5708005</v>
      </c>
      <c r="F21" s="243">
        <f t="shared" si="1"/>
        <v>0.25038595285150661</v>
      </c>
    </row>
    <row r="22" spans="1:6" ht="22.5" customHeight="1">
      <c r="A22" s="29" t="s">
        <v>28</v>
      </c>
      <c r="B22" s="353"/>
      <c r="C22" s="231">
        <v>70242</v>
      </c>
      <c r="D22" s="231">
        <v>70242</v>
      </c>
      <c r="E22" s="231">
        <f t="shared" si="0"/>
        <v>0</v>
      </c>
      <c r="F22" s="243">
        <f t="shared" si="1"/>
        <v>0</v>
      </c>
    </row>
    <row r="23" spans="1:6" ht="22.5" customHeight="1">
      <c r="A23" s="29" t="s">
        <v>29</v>
      </c>
      <c r="B23" s="353"/>
      <c r="C23" s="231">
        <v>1251912</v>
      </c>
      <c r="D23" s="231">
        <v>1251912</v>
      </c>
      <c r="E23" s="231">
        <f t="shared" si="0"/>
        <v>0</v>
      </c>
      <c r="F23" s="243">
        <f t="shared" si="1"/>
        <v>0</v>
      </c>
    </row>
    <row r="24" spans="1:6" ht="22.5" customHeight="1">
      <c r="A24" s="29" t="s">
        <v>30</v>
      </c>
      <c r="B24" s="353">
        <v>16</v>
      </c>
      <c r="C24" s="234">
        <v>209349</v>
      </c>
      <c r="D24" s="234">
        <v>166910</v>
      </c>
      <c r="E24" s="231">
        <f t="shared" si="0"/>
        <v>42439</v>
      </c>
      <c r="F24" s="243">
        <f t="shared" si="1"/>
        <v>0.25426277634653405</v>
      </c>
    </row>
    <row r="25" spans="1:6" ht="22.5" customHeight="1">
      <c r="A25" s="349" t="s">
        <v>243</v>
      </c>
      <c r="B25" s="353"/>
      <c r="C25" s="234">
        <v>-22664417</v>
      </c>
      <c r="D25" s="234">
        <v>-22664417</v>
      </c>
      <c r="E25" s="231">
        <f>C25-D25</f>
        <v>0</v>
      </c>
      <c r="F25" s="243"/>
    </row>
    <row r="26" spans="1:6" ht="22.5" customHeight="1">
      <c r="A26" s="29" t="s">
        <v>152</v>
      </c>
      <c r="B26" s="30"/>
      <c r="C26" s="234">
        <v>-2156573</v>
      </c>
      <c r="D26" s="234">
        <v>-2748357</v>
      </c>
      <c r="E26" s="231">
        <f t="shared" si="0"/>
        <v>591784</v>
      </c>
      <c r="F26" s="220">
        <f t="shared" si="1"/>
        <v>-0.21532282742016412</v>
      </c>
    </row>
    <row r="27" spans="1:6" s="34" customFormat="1" ht="22.5" customHeight="1">
      <c r="A27" s="22" t="s">
        <v>31</v>
      </c>
      <c r="B27" s="19"/>
      <c r="C27" s="187">
        <f>+RESULTADOS!C36</f>
        <v>9488585</v>
      </c>
      <c r="D27" s="187">
        <f>+RESULTADOS!D36</f>
        <v>3254743</v>
      </c>
      <c r="E27" s="231">
        <f t="shared" si="0"/>
        <v>6233842</v>
      </c>
      <c r="F27" s="243">
        <f t="shared" si="1"/>
        <v>1.9153100567387349</v>
      </c>
    </row>
    <row r="28" spans="1:6" s="42" customFormat="1" ht="15" customHeight="1">
      <c r="A28" s="37" t="s">
        <v>32</v>
      </c>
      <c r="B28" s="21"/>
      <c r="C28" s="255">
        <f>SUM(C20:C27)</f>
        <v>128010285</v>
      </c>
      <c r="D28" s="255">
        <f>SUM(D20:D27)</f>
        <v>114363939</v>
      </c>
      <c r="E28" s="255">
        <f>SUM(E20:E27)</f>
        <v>13646346</v>
      </c>
      <c r="F28" s="377">
        <f>+E28/D28</f>
        <v>0.11932385434887828</v>
      </c>
    </row>
    <row r="29" spans="1:6" s="42" customFormat="1" ht="18" customHeight="1" thickBot="1">
      <c r="A29" s="37" t="s">
        <v>33</v>
      </c>
      <c r="B29" s="43"/>
      <c r="C29" s="269">
        <f>+C28+C13+C17</f>
        <v>132614765</v>
      </c>
      <c r="D29" s="269">
        <f>+D28+D13+D17</f>
        <v>118174607</v>
      </c>
      <c r="E29" s="269">
        <f>+E28+E13+E17</f>
        <v>14440158</v>
      </c>
      <c r="F29" s="378">
        <f>+E29/D29</f>
        <v>0.12219340826748</v>
      </c>
    </row>
    <row r="30" spans="1:6" ht="15.75" thickTop="1">
      <c r="A30" s="31"/>
      <c r="B30" s="31"/>
      <c r="C30" s="77" t="s">
        <v>17</v>
      </c>
      <c r="D30" s="77"/>
      <c r="E30" s="63"/>
    </row>
    <row r="33" spans="1:4">
      <c r="A33" s="32" t="s">
        <v>34</v>
      </c>
      <c r="B33" s="78"/>
      <c r="D33" s="79"/>
    </row>
  </sheetData>
  <phoneticPr fontId="0" type="noConversion"/>
  <pageMargins left="0.75" right="0.75" top="1.29" bottom="0.7" header="0.511811024" footer="0.511811024"/>
  <pageSetup scale="6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65" workbookViewId="0">
      <selection activeCell="F13" sqref="F13"/>
    </sheetView>
  </sheetViews>
  <sheetFormatPr baseColWidth="10" defaultRowHeight="15"/>
  <cols>
    <col min="1" max="1" width="46.5703125" style="3" customWidth="1"/>
    <col min="2" max="2" width="21.140625" style="164" customWidth="1"/>
    <col min="3" max="3" width="18.140625" style="164" customWidth="1"/>
    <col min="4" max="4" width="17.5703125" style="164" customWidth="1"/>
    <col min="5" max="6" width="20.7109375" style="81" customWidth="1"/>
    <col min="7" max="7" width="21" style="164" customWidth="1"/>
    <col min="8" max="16384" width="11.42578125" style="3"/>
  </cols>
  <sheetData>
    <row r="1" spans="1:7" s="10" customFormat="1" ht="20.25" customHeight="1">
      <c r="A1" s="181" t="s">
        <v>0</v>
      </c>
      <c r="B1" s="107"/>
      <c r="C1" s="107"/>
      <c r="D1" s="107"/>
      <c r="E1" s="107"/>
      <c r="F1" s="107"/>
      <c r="G1" s="107"/>
    </row>
    <row r="2" spans="1:7" s="10" customFormat="1" ht="20.25" customHeight="1">
      <c r="A2" s="182" t="s">
        <v>1</v>
      </c>
      <c r="B2" s="108"/>
      <c r="C2" s="108"/>
      <c r="D2" s="108"/>
      <c r="E2" s="108"/>
      <c r="F2" s="108"/>
      <c r="G2" s="108"/>
    </row>
    <row r="3" spans="1:7" ht="20.25" customHeight="1">
      <c r="A3" s="183"/>
      <c r="B3" s="70"/>
      <c r="C3" s="70"/>
      <c r="D3" s="70"/>
      <c r="E3" s="70"/>
      <c r="F3" s="70"/>
      <c r="G3" s="70"/>
    </row>
    <row r="4" spans="1:7" s="2" customFormat="1" ht="20.25" customHeight="1">
      <c r="A4" s="184" t="s">
        <v>98</v>
      </c>
      <c r="B4" s="106"/>
      <c r="C4" s="106"/>
      <c r="D4" s="106"/>
      <c r="E4" s="106"/>
      <c r="F4" s="106"/>
      <c r="G4" s="106"/>
    </row>
    <row r="5" spans="1:7" s="38" customFormat="1" ht="20.25" customHeight="1">
      <c r="A5" s="394" t="str">
        <f>+ACTIVO!A14</f>
        <v>Al 30 de setiembre de 2019</v>
      </c>
      <c r="B5" s="394"/>
      <c r="C5" s="394"/>
      <c r="D5" s="394"/>
      <c r="E5" s="394"/>
      <c r="F5" s="394"/>
      <c r="G5" s="394"/>
    </row>
    <row r="6" spans="1:7" s="38" customFormat="1" ht="20.25" customHeight="1">
      <c r="A6" s="199" t="str">
        <f>+ACTIVO!A16</f>
        <v>(Miles de colones)</v>
      </c>
      <c r="B6" s="49"/>
      <c r="C6" s="49"/>
      <c r="D6" s="49"/>
      <c r="E6" s="49"/>
      <c r="F6" s="49"/>
      <c r="G6" s="49"/>
    </row>
    <row r="7" spans="1:7" ht="20.25" customHeight="1">
      <c r="A7" s="13"/>
      <c r="B7" s="163"/>
      <c r="C7" s="163"/>
      <c r="D7" s="163"/>
      <c r="E7" s="82"/>
      <c r="F7" s="82"/>
    </row>
    <row r="8" spans="1:7" s="14" customFormat="1" ht="20.25" customHeight="1">
      <c r="A8"/>
      <c r="B8" s="165" t="s">
        <v>102</v>
      </c>
      <c r="C8" s="165" t="s">
        <v>99</v>
      </c>
      <c r="D8" s="165" t="s">
        <v>101</v>
      </c>
      <c r="E8" s="165" t="s">
        <v>100</v>
      </c>
      <c r="F8" s="165" t="s">
        <v>117</v>
      </c>
      <c r="G8" s="165" t="s">
        <v>103</v>
      </c>
    </row>
    <row r="9" spans="1:7" ht="23.25" customHeight="1">
      <c r="A9" s="16" t="s">
        <v>104</v>
      </c>
      <c r="F9" s="164"/>
    </row>
    <row r="10" spans="1:7" s="7" customFormat="1" ht="23.25" customHeight="1">
      <c r="A10" s="7" t="s">
        <v>9</v>
      </c>
      <c r="B10" s="277">
        <v>1080155</v>
      </c>
      <c r="C10" s="277">
        <v>3934</v>
      </c>
      <c r="D10" s="277">
        <v>462210</v>
      </c>
      <c r="E10" s="277">
        <v>13392</v>
      </c>
      <c r="F10" s="277">
        <v>54876</v>
      </c>
      <c r="G10" s="278">
        <f t="shared" ref="G10:G20" si="0">SUM(B10:F10)</f>
        <v>1614567</v>
      </c>
    </row>
    <row r="11" spans="1:7" s="7" customFormat="1" ht="23.25" customHeight="1">
      <c r="A11" s="7" t="s">
        <v>129</v>
      </c>
      <c r="B11" s="277">
        <v>13352100</v>
      </c>
      <c r="C11" s="277"/>
      <c r="D11" s="277"/>
      <c r="E11" s="277">
        <v>625000</v>
      </c>
      <c r="F11" s="277">
        <v>1574494</v>
      </c>
      <c r="G11" s="278">
        <f t="shared" si="0"/>
        <v>15551594</v>
      </c>
    </row>
    <row r="12" spans="1:7" s="7" customFormat="1" ht="23.25" customHeight="1">
      <c r="A12" s="7" t="s">
        <v>10</v>
      </c>
      <c r="B12" s="277">
        <v>982766</v>
      </c>
      <c r="C12" s="277"/>
      <c r="D12" s="277">
        <v>37998</v>
      </c>
      <c r="E12" s="277">
        <v>18357</v>
      </c>
      <c r="F12" s="277">
        <v>26995</v>
      </c>
      <c r="G12" s="278">
        <f t="shared" si="0"/>
        <v>1066116</v>
      </c>
    </row>
    <row r="13" spans="1:7" s="7" customFormat="1" ht="23.25" customHeight="1">
      <c r="A13" s="7" t="s">
        <v>11</v>
      </c>
      <c r="B13" s="277">
        <v>84171</v>
      </c>
      <c r="C13" s="277">
        <v>7618</v>
      </c>
      <c r="D13" s="277">
        <v>2315</v>
      </c>
      <c r="E13" s="277">
        <v>250</v>
      </c>
      <c r="F13" s="277"/>
      <c r="G13" s="278">
        <f t="shared" si="0"/>
        <v>94354</v>
      </c>
    </row>
    <row r="14" spans="1:7" s="7" customFormat="1" ht="23.25" customHeight="1">
      <c r="A14" s="7" t="s">
        <v>12</v>
      </c>
      <c r="B14" s="277">
        <v>89842377</v>
      </c>
      <c r="C14" s="277"/>
      <c r="D14" s="277">
        <v>4155841</v>
      </c>
      <c r="E14" s="277">
        <v>422362</v>
      </c>
      <c r="F14" s="277">
        <v>711928</v>
      </c>
      <c r="G14" s="278">
        <f t="shared" si="0"/>
        <v>95132508</v>
      </c>
    </row>
    <row r="15" spans="1:7" s="7" customFormat="1" ht="23.25" customHeight="1">
      <c r="A15" s="7" t="s">
        <v>13</v>
      </c>
      <c r="B15" s="277">
        <v>1299</v>
      </c>
      <c r="C15" s="277"/>
      <c r="D15" s="277"/>
      <c r="E15" s="277"/>
      <c r="F15" s="277"/>
      <c r="G15" s="278">
        <f t="shared" si="0"/>
        <v>1299</v>
      </c>
    </row>
    <row r="16" spans="1:7" s="7" customFormat="1" ht="23.25" customHeight="1">
      <c r="A16" s="7" t="s">
        <v>14</v>
      </c>
      <c r="B16" s="277">
        <v>3470226</v>
      </c>
      <c r="C16" s="277"/>
      <c r="D16" s="277"/>
      <c r="E16" s="277"/>
      <c r="F16" s="277"/>
      <c r="G16" s="278">
        <f t="shared" si="0"/>
        <v>3470226</v>
      </c>
    </row>
    <row r="17" spans="1:7" s="7" customFormat="1" ht="23.25" customHeight="1">
      <c r="A17" s="7" t="s">
        <v>15</v>
      </c>
      <c r="B17" s="277">
        <v>12322253</v>
      </c>
      <c r="C17" s="277"/>
      <c r="D17" s="277">
        <v>124536</v>
      </c>
      <c r="E17" s="277"/>
      <c r="F17" s="277">
        <v>144000</v>
      </c>
      <c r="G17" s="278">
        <f t="shared" si="0"/>
        <v>12590789</v>
      </c>
    </row>
    <row r="18" spans="1:7" s="7" customFormat="1" ht="23.25" customHeight="1">
      <c r="A18" s="7" t="s">
        <v>170</v>
      </c>
      <c r="B18" s="277">
        <v>549812</v>
      </c>
      <c r="C18" s="277"/>
      <c r="D18" s="277"/>
      <c r="E18" s="277"/>
      <c r="F18" s="277"/>
      <c r="G18" s="278">
        <f t="shared" si="0"/>
        <v>549812</v>
      </c>
    </row>
    <row r="19" spans="1:7" s="7" customFormat="1" ht="23.25" customHeight="1">
      <c r="A19" s="7" t="s">
        <v>105</v>
      </c>
      <c r="B19" s="277">
        <v>2541499</v>
      </c>
      <c r="C19" s="277"/>
      <c r="D19" s="277">
        <v>2000</v>
      </c>
      <c r="E19" s="277"/>
      <c r="F19" s="277"/>
      <c r="G19" s="278">
        <f t="shared" si="0"/>
        <v>2543499</v>
      </c>
    </row>
    <row r="20" spans="1:7" s="7" customFormat="1" ht="23.25" customHeight="1">
      <c r="A20" s="7" t="s">
        <v>127</v>
      </c>
      <c r="B20" s="277"/>
      <c r="C20" s="277"/>
      <c r="D20" s="277"/>
      <c r="E20" s="277"/>
      <c r="F20" s="277"/>
      <c r="G20" s="278">
        <f t="shared" si="0"/>
        <v>0</v>
      </c>
    </row>
    <row r="21" spans="1:7" s="47" customFormat="1" ht="23.25" customHeight="1" thickBot="1">
      <c r="A21" s="45" t="s">
        <v>16</v>
      </c>
      <c r="B21" s="294">
        <f>SUM(B10:B20)</f>
        <v>124226658</v>
      </c>
      <c r="C21" s="294">
        <f>+SUM(C10:C20)</f>
        <v>11552</v>
      </c>
      <c r="D21" s="294">
        <f>SUM(D10:D20)</f>
        <v>4784900</v>
      </c>
      <c r="E21" s="294">
        <f>SUM(E10:E20)</f>
        <v>1079361</v>
      </c>
      <c r="F21" s="294">
        <f>SUM(F10:F20)</f>
        <v>2512293</v>
      </c>
      <c r="G21" s="294">
        <f>SUM(G10:G20)</f>
        <v>132614764</v>
      </c>
    </row>
    <row r="22" spans="1:7" s="11" customFormat="1" ht="25.5" customHeight="1" thickTop="1">
      <c r="A22" s="175" t="s">
        <v>106</v>
      </c>
      <c r="B22" s="280">
        <f t="shared" ref="B22:G22" si="1">+B21/$G$21</f>
        <v>0.93674832464355173</v>
      </c>
      <c r="C22" s="280">
        <f t="shared" si="1"/>
        <v>8.710945637998496E-5</v>
      </c>
      <c r="D22" s="280">
        <f t="shared" si="1"/>
        <v>3.608120133592365E-2</v>
      </c>
      <c r="E22" s="280">
        <f t="shared" si="1"/>
        <v>8.1390711519872712E-3</v>
      </c>
      <c r="F22" s="280">
        <f t="shared" si="1"/>
        <v>1.8944293412157337E-2</v>
      </c>
      <c r="G22" s="280">
        <f t="shared" si="1"/>
        <v>1</v>
      </c>
    </row>
    <row r="23" spans="1:7" s="11" customFormat="1">
      <c r="B23" s="166"/>
      <c r="C23" s="166"/>
      <c r="D23" s="166"/>
      <c r="E23" s="90"/>
      <c r="F23" s="166"/>
      <c r="G23" s="166"/>
    </row>
    <row r="24" spans="1:7">
      <c r="F24" s="164"/>
    </row>
  </sheetData>
  <mergeCells count="1">
    <mergeCell ref="A5:G5"/>
  </mergeCells>
  <phoneticPr fontId="0" type="noConversion"/>
  <pageMargins left="0.5" right="0.5" top="2.21" bottom="1" header="0.511811024" footer="0.511811024"/>
  <pageSetup scale="58" orientation="portrait" horizontalDpi="360" verticalDpi="360" r:id="rId1"/>
  <headerFooter alignWithMargins="0">
    <oddHeader>&amp;R&amp;"Maiandra GD,Normal"&amp;18ANEXO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0" zoomScale="75" workbookViewId="0">
      <selection activeCell="B12" sqref="B12"/>
    </sheetView>
  </sheetViews>
  <sheetFormatPr baseColWidth="10" defaultRowHeight="12.75"/>
  <cols>
    <col min="1" max="1" width="39.85546875" style="32" customWidth="1"/>
    <col min="2" max="2" width="17.85546875" style="91" bestFit="1" customWidth="1"/>
    <col min="3" max="3" width="14" style="92" customWidth="1"/>
    <col min="4" max="4" width="15" style="92" bestFit="1" customWidth="1"/>
    <col min="5" max="6" width="16.5703125" style="93" customWidth="1"/>
    <col min="7" max="7" width="18.140625" style="80" customWidth="1"/>
    <col min="8" max="16384" width="11.42578125" style="23"/>
  </cols>
  <sheetData>
    <row r="1" spans="1:7" s="34" customFormat="1" ht="22.5" customHeight="1">
      <c r="A1" s="181" t="str">
        <f>+'ANEXO-1'!A1:G1</f>
        <v>Instituto Nacional de Fomento Cooperativo</v>
      </c>
      <c r="B1" s="33"/>
      <c r="C1" s="69"/>
      <c r="D1" s="69"/>
      <c r="E1" s="69"/>
      <c r="F1" s="69"/>
      <c r="G1" s="95"/>
    </row>
    <row r="2" spans="1:7" s="34" customFormat="1" ht="22.5" customHeight="1">
      <c r="A2" s="182" t="str">
        <f>+'ANEXO-1'!A2:G2</f>
        <v>-INFOCOOP-</v>
      </c>
      <c r="B2" s="33"/>
      <c r="C2" s="69"/>
      <c r="D2" s="69"/>
      <c r="E2" s="69"/>
      <c r="F2" s="69"/>
      <c r="G2" s="95"/>
    </row>
    <row r="3" spans="1:7" s="34" customFormat="1" ht="21" customHeight="1">
      <c r="A3" s="183"/>
      <c r="B3" s="35"/>
      <c r="C3" s="70"/>
      <c r="D3" s="70"/>
      <c r="E3" s="70"/>
      <c r="F3" s="70"/>
      <c r="G3" s="95"/>
    </row>
    <row r="4" spans="1:7" s="34" customFormat="1" ht="22.5" customHeight="1">
      <c r="A4" s="184" t="str">
        <f>+'ANEXO-1'!A4:G4</f>
        <v>Balance de Situación por Fondos</v>
      </c>
      <c r="B4" s="36"/>
      <c r="C4" s="71"/>
      <c r="D4" s="71"/>
      <c r="E4" s="71"/>
      <c r="F4" s="71"/>
      <c r="G4" s="95"/>
    </row>
    <row r="5" spans="1:7" ht="22.5" customHeight="1">
      <c r="A5" s="196" t="str">
        <f>+ACTIVO!A14</f>
        <v>Al 30 de setiembre de 2019</v>
      </c>
      <c r="B5" s="24"/>
      <c r="C5" s="72"/>
      <c r="D5" s="72"/>
      <c r="E5" s="73"/>
      <c r="F5" s="73"/>
      <c r="G5" s="95"/>
    </row>
    <row r="6" spans="1:7" ht="22.5" customHeight="1">
      <c r="A6" s="197" t="str">
        <f>+'ANEXO-1'!A6:G6</f>
        <v>(Miles de colones)</v>
      </c>
      <c r="B6" s="24"/>
      <c r="C6" s="72"/>
      <c r="D6" s="72"/>
      <c r="E6" s="73"/>
      <c r="F6" s="73"/>
      <c r="G6" s="95"/>
    </row>
    <row r="7" spans="1:7" ht="22.5" customHeight="1">
      <c r="A7" s="24"/>
      <c r="B7" s="24"/>
      <c r="C7" s="72"/>
      <c r="D7" s="72"/>
      <c r="E7" s="73" t="s">
        <v>17</v>
      </c>
      <c r="F7" s="73"/>
      <c r="G7" s="95"/>
    </row>
    <row r="8" spans="1:7" ht="22.5" customHeight="1">
      <c r="A8" s="26" t="s">
        <v>19</v>
      </c>
      <c r="B8" s="165" t="s">
        <v>102</v>
      </c>
      <c r="C8" s="165" t="s">
        <v>99</v>
      </c>
      <c r="D8" s="165" t="s">
        <v>101</v>
      </c>
      <c r="E8" s="200" t="s">
        <v>100</v>
      </c>
      <c r="F8" s="165" t="s">
        <v>116</v>
      </c>
      <c r="G8" s="51" t="s">
        <v>103</v>
      </c>
    </row>
    <row r="9" spans="1:7" ht="22.5" customHeight="1">
      <c r="A9" s="26" t="s">
        <v>20</v>
      </c>
      <c r="B9" s="83"/>
      <c r="C9" s="84"/>
      <c r="D9" s="84"/>
      <c r="E9" s="81"/>
      <c r="F9" s="83"/>
      <c r="G9" s="171"/>
    </row>
    <row r="10" spans="1:7" ht="22.5" customHeight="1">
      <c r="A10" s="29" t="s">
        <v>21</v>
      </c>
      <c r="B10" s="277">
        <v>1109068</v>
      </c>
      <c r="C10" s="277">
        <v>3914</v>
      </c>
      <c r="D10" s="277">
        <v>19328</v>
      </c>
      <c r="E10" s="277">
        <v>515</v>
      </c>
      <c r="F10" s="277">
        <v>64249</v>
      </c>
      <c r="G10" s="279">
        <f t="shared" ref="G10:G22" si="0">SUM(B10:F10)</f>
        <v>1197074</v>
      </c>
    </row>
    <row r="11" spans="1:7" ht="22.5" customHeight="1">
      <c r="A11" s="29" t="s">
        <v>22</v>
      </c>
      <c r="B11" s="277">
        <v>863907</v>
      </c>
      <c r="C11" s="277"/>
      <c r="D11" s="277"/>
      <c r="E11" s="277"/>
      <c r="F11" s="277"/>
      <c r="G11" s="279">
        <f t="shared" si="0"/>
        <v>863907</v>
      </c>
    </row>
    <row r="12" spans="1:7" ht="22.5" customHeight="1">
      <c r="A12" s="29" t="s">
        <v>23</v>
      </c>
      <c r="B12" s="277">
        <v>2541499</v>
      </c>
      <c r="C12" s="277"/>
      <c r="D12" s="277">
        <v>2000</v>
      </c>
      <c r="E12" s="277"/>
      <c r="F12" s="277"/>
      <c r="G12" s="279">
        <f t="shared" si="0"/>
        <v>2543499</v>
      </c>
    </row>
    <row r="13" spans="1:7" s="169" customFormat="1" ht="22.5" customHeight="1">
      <c r="A13" s="168" t="s">
        <v>24</v>
      </c>
      <c r="B13" s="167">
        <f>SUM(B10:B12)</f>
        <v>4514474</v>
      </c>
      <c r="C13" s="167">
        <f>SUM(C10:C12)</f>
        <v>3914</v>
      </c>
      <c r="D13" s="167">
        <f>SUM(D10:D12)</f>
        <v>21328</v>
      </c>
      <c r="E13" s="167">
        <f>SUM(E10:E12)</f>
        <v>515</v>
      </c>
      <c r="F13" s="167">
        <f>SUM(F10:F12)</f>
        <v>64249</v>
      </c>
      <c r="G13" s="318">
        <f t="shared" si="0"/>
        <v>4604480</v>
      </c>
    </row>
    <row r="14" spans="1:7" ht="22.5" customHeight="1">
      <c r="A14" s="26" t="s">
        <v>25</v>
      </c>
      <c r="B14" s="86"/>
      <c r="C14" s="85"/>
      <c r="D14" s="85"/>
      <c r="E14" s="87"/>
      <c r="F14" s="86"/>
      <c r="G14" s="87"/>
    </row>
    <row r="15" spans="1:7" ht="22.5" customHeight="1">
      <c r="A15" s="29" t="s">
        <v>26</v>
      </c>
      <c r="B15" s="277">
        <v>112467695</v>
      </c>
      <c r="C15" s="277"/>
      <c r="D15" s="277">
        <v>580660</v>
      </c>
      <c r="E15" s="277">
        <v>43000</v>
      </c>
      <c r="F15" s="277">
        <v>215000</v>
      </c>
      <c r="G15" s="279">
        <f t="shared" si="0"/>
        <v>113306355</v>
      </c>
    </row>
    <row r="16" spans="1:7" s="34" customFormat="1" ht="22.5" customHeight="1">
      <c r="A16" s="22" t="s">
        <v>27</v>
      </c>
      <c r="B16" s="277">
        <v>20304915</v>
      </c>
      <c r="C16" s="277">
        <v>26243</v>
      </c>
      <c r="D16" s="277">
        <v>4811523</v>
      </c>
      <c r="E16" s="277">
        <v>1129064</v>
      </c>
      <c r="F16" s="277">
        <v>2233087</v>
      </c>
      <c r="G16" s="279">
        <f t="shared" si="0"/>
        <v>28504832</v>
      </c>
    </row>
    <row r="17" spans="1:7" ht="22.5" customHeight="1">
      <c r="A17" s="29" t="s">
        <v>28</v>
      </c>
      <c r="B17" s="277">
        <v>70242</v>
      </c>
      <c r="C17" s="277"/>
      <c r="D17" s="277"/>
      <c r="E17" s="277"/>
      <c r="F17" s="277"/>
      <c r="G17" s="279">
        <f t="shared" si="0"/>
        <v>70242</v>
      </c>
    </row>
    <row r="18" spans="1:7" ht="22.5" customHeight="1">
      <c r="A18" s="29" t="s">
        <v>29</v>
      </c>
      <c r="B18" s="277">
        <v>1251911</v>
      </c>
      <c r="C18" s="277"/>
      <c r="D18" s="277"/>
      <c r="E18" s="277"/>
      <c r="F18" s="277"/>
      <c r="G18" s="279">
        <f t="shared" si="0"/>
        <v>1251911</v>
      </c>
    </row>
    <row r="19" spans="1:7" ht="22.5" customHeight="1">
      <c r="A19" s="29" t="s">
        <v>30</v>
      </c>
      <c r="B19" s="277">
        <v>55993</v>
      </c>
      <c r="C19" s="277"/>
      <c r="D19" s="277"/>
      <c r="E19" s="277"/>
      <c r="F19" s="277">
        <v>153356</v>
      </c>
      <c r="G19" s="279">
        <f t="shared" si="0"/>
        <v>209349</v>
      </c>
    </row>
    <row r="20" spans="1:7" ht="22.5" customHeight="1">
      <c r="A20" s="349" t="s">
        <v>244</v>
      </c>
      <c r="B20" s="277">
        <v>-21593726</v>
      </c>
      <c r="C20" s="277"/>
      <c r="D20" s="277">
        <v>-614672</v>
      </c>
      <c r="E20" s="277">
        <v>-167927</v>
      </c>
      <c r="F20" s="277">
        <v>-288091</v>
      </c>
      <c r="G20" s="279"/>
    </row>
    <row r="21" spans="1:7" ht="22.5" customHeight="1">
      <c r="A21" s="29" t="s">
        <v>153</v>
      </c>
      <c r="B21" s="128">
        <v>-1876698</v>
      </c>
      <c r="C21" s="128"/>
      <c r="D21" s="128">
        <v>-277590</v>
      </c>
      <c r="E21" s="128">
        <v>-2285</v>
      </c>
      <c r="F21" s="277">
        <v>0</v>
      </c>
      <c r="G21" s="87">
        <f t="shared" si="0"/>
        <v>-2156573</v>
      </c>
    </row>
    <row r="22" spans="1:7" ht="22.5" customHeight="1">
      <c r="A22" s="170" t="s">
        <v>110</v>
      </c>
      <c r="B22" s="281">
        <f>+'ANEXO 2'!B35</f>
        <v>9031852</v>
      </c>
      <c r="C22" s="281">
        <f>+'ANEXO 2'!C35</f>
        <v>-18605</v>
      </c>
      <c r="D22" s="281">
        <f>+'ANEXO 2'!D35</f>
        <v>263651</v>
      </c>
      <c r="E22" s="281">
        <f>+'ANEXO 2'!E35</f>
        <v>76994</v>
      </c>
      <c r="F22" s="281">
        <f>+'ANEXO 2'!F35</f>
        <v>134692</v>
      </c>
      <c r="G22" s="281">
        <f t="shared" si="0"/>
        <v>9488584</v>
      </c>
    </row>
    <row r="23" spans="1:7" ht="15.75" customHeight="1">
      <c r="A23" s="170"/>
      <c r="B23" s="296"/>
      <c r="C23" s="296"/>
      <c r="D23" s="296"/>
      <c r="E23" s="296"/>
      <c r="F23" s="296"/>
      <c r="G23" s="297"/>
    </row>
    <row r="24" spans="1:7" s="42" customFormat="1" ht="18" customHeight="1" thickBot="1">
      <c r="A24" s="37" t="s">
        <v>32</v>
      </c>
      <c r="B24" s="298">
        <f>SUM(B15:B22)</f>
        <v>119712184</v>
      </c>
      <c r="C24" s="298">
        <f>SUM(C15:C23)</f>
        <v>7638</v>
      </c>
      <c r="D24" s="298">
        <f>SUM(D15:D23)</f>
        <v>4763572</v>
      </c>
      <c r="E24" s="298">
        <f>SUM(E15:E23)</f>
        <v>1078846</v>
      </c>
      <c r="F24" s="298">
        <f>SUM(F15:F23)</f>
        <v>2448044</v>
      </c>
      <c r="G24" s="299">
        <f>SUM(B24:F24)</f>
        <v>128010284</v>
      </c>
    </row>
    <row r="25" spans="1:7" s="42" customFormat="1" ht="15" customHeight="1">
      <c r="A25" s="37"/>
      <c r="B25" s="129"/>
      <c r="C25" s="129"/>
      <c r="D25" s="129"/>
      <c r="E25" s="129"/>
      <c r="F25" s="129"/>
      <c r="G25" s="87"/>
    </row>
    <row r="26" spans="1:7" s="42" customFormat="1" ht="18" customHeight="1" thickBot="1">
      <c r="A26" s="37" t="s">
        <v>33</v>
      </c>
      <c r="B26" s="295">
        <f>+B13+B24</f>
        <v>124226658</v>
      </c>
      <c r="C26" s="295">
        <f>+C13+C24</f>
        <v>11552</v>
      </c>
      <c r="D26" s="295">
        <f>+D13+D24</f>
        <v>4784900</v>
      </c>
      <c r="E26" s="295">
        <f>+E13+E24</f>
        <v>1079361</v>
      </c>
      <c r="F26" s="295">
        <f>+F13+F24</f>
        <v>2512293</v>
      </c>
      <c r="G26" s="295">
        <f>SUM(B26:F26)</f>
        <v>132614764</v>
      </c>
    </row>
    <row r="27" spans="1:7" ht="15.75" thickTop="1">
      <c r="A27" s="31"/>
      <c r="B27" s="88"/>
      <c r="C27" s="89"/>
      <c r="D27" s="89"/>
      <c r="E27" s="90"/>
      <c r="F27" s="88"/>
      <c r="G27" s="297"/>
    </row>
    <row r="28" spans="1:7" ht="16.5" thickBot="1">
      <c r="A28" s="37" t="s">
        <v>107</v>
      </c>
      <c r="B28" s="162">
        <f>+B26/$G$26</f>
        <v>0.93674832464355173</v>
      </c>
      <c r="C28" s="162">
        <f>+C26/$G$26</f>
        <v>8.710945637998496E-5</v>
      </c>
      <c r="D28" s="162">
        <f>+D26/$G$26</f>
        <v>3.608120133592365E-2</v>
      </c>
      <c r="E28" s="162">
        <f>+E26/$G$26</f>
        <v>8.1390711519872712E-3</v>
      </c>
      <c r="F28" s="162">
        <f>+F26/$G$26</f>
        <v>1.8944293412157337E-2</v>
      </c>
      <c r="G28" s="300">
        <f>SUM(B28:F28)</f>
        <v>1</v>
      </c>
    </row>
    <row r="29" spans="1:7">
      <c r="F29" s="91"/>
    </row>
    <row r="30" spans="1:7">
      <c r="B30" s="105"/>
      <c r="F30" s="105"/>
    </row>
  </sheetData>
  <phoneticPr fontId="0" type="noConversion"/>
  <pageMargins left="0.5" right="0.5" top="1.5" bottom="1" header="0.511811024" footer="0.511811024"/>
  <pageSetup scale="70" orientation="portrait" horizontalDpi="360" verticalDpi="360" r:id="rId1"/>
  <headerFooter alignWithMargins="0">
    <oddHeader>&amp;R&amp;"Maiandra GD,Normal"&amp;18ANEXO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opLeftCell="A7" zoomScale="75" workbookViewId="0">
      <selection activeCell="D34" sqref="D34"/>
    </sheetView>
  </sheetViews>
  <sheetFormatPr baseColWidth="10" defaultRowHeight="12.75"/>
  <cols>
    <col min="1" max="1" width="35.140625" customWidth="1"/>
    <col min="2" max="2" width="15.42578125" bestFit="1" customWidth="1"/>
    <col min="3" max="3" width="12.28515625" customWidth="1"/>
    <col min="4" max="4" width="13.42578125" customWidth="1"/>
    <col min="5" max="5" width="13.7109375" customWidth="1"/>
    <col min="6" max="6" width="16" customWidth="1"/>
    <col min="7" max="7" width="13.7109375" bestFit="1" customWidth="1"/>
    <col min="8" max="8" width="3.42578125" customWidth="1"/>
  </cols>
  <sheetData>
    <row r="1" spans="1:7" ht="18.75">
      <c r="A1" s="189" t="str">
        <f>+'ANEXO-1'!A1:G1</f>
        <v>Instituto Nacional de Fomento Cooperativo</v>
      </c>
      <c r="B1" s="9"/>
      <c r="C1" s="9"/>
      <c r="D1" s="9"/>
      <c r="E1" s="33"/>
      <c r="F1" s="33"/>
      <c r="G1" s="4"/>
    </row>
    <row r="2" spans="1:7" ht="18.75">
      <c r="A2" s="190" t="str">
        <f>+'ANEXO-1.1'!A2</f>
        <v>-INFOCOOP-</v>
      </c>
      <c r="B2" s="9"/>
      <c r="C2" s="9"/>
      <c r="D2" s="9"/>
      <c r="E2" s="33"/>
      <c r="F2" s="33"/>
      <c r="G2" s="4"/>
    </row>
    <row r="3" spans="1:7" ht="15">
      <c r="A3" s="191"/>
      <c r="B3" s="5"/>
      <c r="C3" s="5"/>
      <c r="D3" s="5"/>
      <c r="E3" s="35"/>
      <c r="F3" s="35"/>
      <c r="G3" s="4"/>
    </row>
    <row r="4" spans="1:7" ht="23.25">
      <c r="A4" s="198" t="s">
        <v>109</v>
      </c>
      <c r="B4" s="12"/>
      <c r="C4" s="12"/>
      <c r="D4" s="12"/>
      <c r="E4" s="36"/>
      <c r="F4" s="36"/>
      <c r="G4" s="4"/>
    </row>
    <row r="5" spans="1:7" s="23" customFormat="1" ht="23.25">
      <c r="A5" s="196" t="str">
        <f>+RESULTADOS!A5</f>
        <v>Del 01 de enero al 30 de setiembre del 2019</v>
      </c>
      <c r="B5" s="24"/>
      <c r="C5" s="24"/>
      <c r="D5" s="24"/>
      <c r="E5" s="24"/>
      <c r="F5" s="24"/>
      <c r="G5" s="39"/>
    </row>
    <row r="6" spans="1:7" ht="15.75">
      <c r="A6" s="197"/>
      <c r="B6" s="24"/>
      <c r="C6" s="24"/>
      <c r="D6" s="24"/>
      <c r="E6" s="49"/>
      <c r="F6" s="49"/>
      <c r="G6" s="4"/>
    </row>
    <row r="7" spans="1:7" ht="15.75">
      <c r="A7" s="197" t="str">
        <f>+ACTIVO!A16</f>
        <v>(Miles de colones)</v>
      </c>
      <c r="B7" s="24"/>
      <c r="C7" s="24"/>
      <c r="D7" s="24"/>
      <c r="E7" s="49"/>
      <c r="F7" s="49"/>
      <c r="G7" s="4"/>
    </row>
    <row r="8" spans="1:7" ht="15.75">
      <c r="A8" s="13"/>
      <c r="B8" s="13"/>
      <c r="C8" s="13"/>
      <c r="D8" s="13"/>
      <c r="E8" s="50"/>
      <c r="F8" s="50"/>
    </row>
    <row r="9" spans="1:7" ht="19.5">
      <c r="A9" s="16"/>
      <c r="B9" s="165" t="s">
        <v>102</v>
      </c>
      <c r="C9" s="165" t="s">
        <v>99</v>
      </c>
      <c r="D9" s="165" t="s">
        <v>101</v>
      </c>
      <c r="E9" s="165" t="s">
        <v>100</v>
      </c>
      <c r="F9" s="165" t="s">
        <v>115</v>
      </c>
      <c r="G9" s="94" t="s">
        <v>103</v>
      </c>
    </row>
    <row r="10" spans="1:7" ht="19.5">
      <c r="A10" s="52" t="s">
        <v>36</v>
      </c>
    </row>
    <row r="11" spans="1:7">
      <c r="B11" s="55"/>
      <c r="C11" s="55"/>
      <c r="D11" s="55"/>
      <c r="E11" s="55"/>
      <c r="F11" s="55"/>
      <c r="G11" s="55"/>
    </row>
    <row r="12" spans="1:7">
      <c r="A12" t="s">
        <v>37</v>
      </c>
      <c r="B12" s="238">
        <v>8160359</v>
      </c>
      <c r="C12" s="238"/>
      <c r="D12" s="238">
        <v>365804</v>
      </c>
      <c r="E12" s="238">
        <v>42885</v>
      </c>
      <c r="F12" s="238">
        <v>72548</v>
      </c>
      <c r="G12" s="239">
        <f>+SUM(B12:F12)</f>
        <v>8641596</v>
      </c>
    </row>
    <row r="13" spans="1:7">
      <c r="A13" t="s">
        <v>38</v>
      </c>
      <c r="B13" s="238">
        <v>452789</v>
      </c>
      <c r="C13" s="238"/>
      <c r="D13" s="238">
        <v>5078</v>
      </c>
      <c r="E13" s="238">
        <v>34086</v>
      </c>
      <c r="F13" s="238">
        <v>90396</v>
      </c>
      <c r="G13" s="239">
        <f>+SUM(B13:F13)</f>
        <v>582349</v>
      </c>
    </row>
    <row r="14" spans="1:7">
      <c r="A14" t="s">
        <v>39</v>
      </c>
      <c r="B14" s="238">
        <v>55368</v>
      </c>
      <c r="C14" s="238"/>
      <c r="D14" s="238">
        <v>4380</v>
      </c>
      <c r="E14" s="238">
        <v>23</v>
      </c>
      <c r="F14" s="238"/>
      <c r="G14" s="239">
        <f>+SUM(B14:F14)</f>
        <v>59771</v>
      </c>
    </row>
    <row r="15" spans="1:7">
      <c r="B15" s="56"/>
      <c r="C15" s="56"/>
      <c r="D15" s="56"/>
      <c r="E15" s="56"/>
      <c r="F15" s="56"/>
      <c r="G15" s="56" t="s">
        <v>17</v>
      </c>
    </row>
    <row r="16" spans="1:7" s="1" customFormat="1" ht="15">
      <c r="A16" s="53" t="s">
        <v>40</v>
      </c>
      <c r="B16" s="256">
        <f>SUM(B12:B14)</f>
        <v>8668516</v>
      </c>
      <c r="C16" s="256">
        <f>SUM(C12:C14)</f>
        <v>0</v>
      </c>
      <c r="D16" s="256">
        <f>SUM(D12:D14)</f>
        <v>375262</v>
      </c>
      <c r="E16" s="256">
        <f>SUM(E12:E14)</f>
        <v>76994</v>
      </c>
      <c r="F16" s="256">
        <f>SUM(F12:F14)</f>
        <v>162944</v>
      </c>
      <c r="G16" s="257">
        <f>+SUM(B16:F16)</f>
        <v>9283716</v>
      </c>
    </row>
    <row r="17" spans="1:9">
      <c r="B17" s="55"/>
      <c r="C17" s="55"/>
      <c r="D17" s="55"/>
      <c r="E17" s="55"/>
      <c r="F17" s="55"/>
      <c r="G17" s="55"/>
    </row>
    <row r="18" spans="1:9" ht="19.5">
      <c r="A18" s="52" t="s">
        <v>41</v>
      </c>
      <c r="B18" s="55"/>
      <c r="C18" s="55"/>
      <c r="D18" s="55"/>
      <c r="E18" s="55"/>
      <c r="F18" s="55"/>
      <c r="G18" s="55"/>
    </row>
    <row r="19" spans="1:9">
      <c r="B19" s="55"/>
      <c r="C19" s="55"/>
      <c r="D19" s="55"/>
      <c r="E19" s="55"/>
      <c r="F19" s="55"/>
      <c r="G19" s="55"/>
    </row>
    <row r="20" spans="1:9">
      <c r="A20" t="s">
        <v>108</v>
      </c>
      <c r="B20" s="238">
        <f>+RESULTADOS!C20</f>
        <v>2438477</v>
      </c>
      <c r="C20" s="238"/>
      <c r="D20" s="238"/>
      <c r="E20" s="238"/>
      <c r="F20" s="238"/>
      <c r="G20" s="239">
        <f>+SUM(B20:F20)</f>
        <v>2438477</v>
      </c>
    </row>
    <row r="21" spans="1:9">
      <c r="A21" t="s">
        <v>43</v>
      </c>
      <c r="B21" s="238">
        <v>1786951</v>
      </c>
      <c r="C21" s="238"/>
      <c r="D21" s="238"/>
      <c r="E21" s="238"/>
      <c r="F21" s="238">
        <v>9913</v>
      </c>
      <c r="G21" s="239">
        <f>+SUM(B21:F21)</f>
        <v>1796864</v>
      </c>
      <c r="I21" s="55" t="s">
        <v>17</v>
      </c>
    </row>
    <row r="22" spans="1:9">
      <c r="A22" t="s">
        <v>44</v>
      </c>
      <c r="B22" s="282"/>
      <c r="C22" s="238"/>
      <c r="D22" s="238"/>
      <c r="E22" s="238"/>
      <c r="F22" s="238"/>
      <c r="G22" s="239"/>
    </row>
    <row r="23" spans="1:9">
      <c r="A23" t="s">
        <v>46</v>
      </c>
      <c r="B23" s="238">
        <v>88939</v>
      </c>
      <c r="C23" s="238"/>
      <c r="D23" s="238"/>
      <c r="E23" s="238"/>
      <c r="F23" s="238"/>
      <c r="G23" s="239">
        <f>+SUM(B23:F23)</f>
        <v>88939</v>
      </c>
    </row>
    <row r="24" spans="1:9">
      <c r="A24" t="s">
        <v>47</v>
      </c>
      <c r="B24" s="240">
        <v>62907</v>
      </c>
      <c r="C24" s="240"/>
      <c r="D24" s="240"/>
      <c r="E24" s="240"/>
      <c r="F24" s="240"/>
      <c r="G24" s="240">
        <f>+SUM(B24:F24)</f>
        <v>62907</v>
      </c>
    </row>
    <row r="25" spans="1:9" s="1" customFormat="1" ht="15">
      <c r="A25" s="53" t="s">
        <v>48</v>
      </c>
      <c r="B25" s="256">
        <f>SUM(B20:B24)</f>
        <v>4377274</v>
      </c>
      <c r="C25" s="256">
        <f>SUM(C20:C24)</f>
        <v>0</v>
      </c>
      <c r="D25" s="256">
        <f>SUM(D20:D24)</f>
        <v>0</v>
      </c>
      <c r="E25" s="256">
        <f>SUM(E20:E24)</f>
        <v>0</v>
      </c>
      <c r="F25" s="256">
        <f>SUM(F20:F24)</f>
        <v>9913</v>
      </c>
      <c r="G25" s="256">
        <f>+SUM(B25:F25)</f>
        <v>4387187</v>
      </c>
    </row>
    <row r="26" spans="1:9" s="1" customFormat="1" ht="15">
      <c r="A26" s="53" t="s">
        <v>49</v>
      </c>
      <c r="B26" s="256">
        <f>+B16-B25</f>
        <v>4291242</v>
      </c>
      <c r="C26" s="256">
        <f>+C16-C25</f>
        <v>0</v>
      </c>
      <c r="D26" s="256">
        <f>+D16-D25</f>
        <v>375262</v>
      </c>
      <c r="E26" s="256">
        <f>+E16-E25</f>
        <v>76994</v>
      </c>
      <c r="F26" s="256">
        <f>+F16-F25</f>
        <v>153031</v>
      </c>
      <c r="G26" s="257">
        <f>+SUM(B26:F26)</f>
        <v>4896529</v>
      </c>
    </row>
    <row r="27" spans="1:9">
      <c r="B27" s="55"/>
      <c r="C27" s="55"/>
      <c r="D27" s="55"/>
      <c r="E27" s="55"/>
      <c r="F27" s="55"/>
      <c r="G27" s="55"/>
    </row>
    <row r="28" spans="1:9" ht="19.5">
      <c r="A28" s="52" t="s">
        <v>39</v>
      </c>
      <c r="B28" s="55"/>
      <c r="C28" s="55"/>
      <c r="D28" s="55"/>
      <c r="E28" s="55"/>
      <c r="F28" s="55"/>
      <c r="G28" s="55"/>
    </row>
    <row r="29" spans="1:9">
      <c r="B29" s="55"/>
      <c r="C29" s="55"/>
      <c r="D29" s="55"/>
      <c r="E29" s="55"/>
      <c r="F29" s="55"/>
      <c r="G29" s="55"/>
    </row>
    <row r="30" spans="1:9">
      <c r="A30" t="s">
        <v>177</v>
      </c>
      <c r="B30" s="238"/>
      <c r="C30" s="238"/>
      <c r="D30" s="238"/>
      <c r="E30" s="238"/>
      <c r="F30" s="238"/>
      <c r="G30" s="239"/>
    </row>
    <row r="31" spans="1:9">
      <c r="A31" t="s">
        <v>175</v>
      </c>
      <c r="B31" s="238">
        <v>38578</v>
      </c>
      <c r="C31" s="238"/>
      <c r="D31" s="238">
        <v>2228</v>
      </c>
      <c r="E31" s="238"/>
      <c r="F31" s="238"/>
      <c r="G31" s="239">
        <f>+SUM(B31:F31)</f>
        <v>40806</v>
      </c>
    </row>
    <row r="32" spans="1:9">
      <c r="A32" t="s">
        <v>45</v>
      </c>
      <c r="B32" s="345">
        <v>-732270</v>
      </c>
      <c r="C32" s="345"/>
      <c r="D32" s="345"/>
      <c r="E32" s="345"/>
      <c r="F32" s="345"/>
      <c r="G32" s="346">
        <f>+SUM(B32:F32)</f>
        <v>-732270</v>
      </c>
    </row>
    <row r="33" spans="1:7" ht="13.5" thickBot="1">
      <c r="A33" t="s">
        <v>114</v>
      </c>
      <c r="B33" s="343">
        <v>5434302</v>
      </c>
      <c r="C33" s="343">
        <v>-18605</v>
      </c>
      <c r="D33" s="343">
        <v>-113839</v>
      </c>
      <c r="E33" s="343"/>
      <c r="F33" s="343">
        <v>-18339</v>
      </c>
      <c r="G33" s="344">
        <f>+SUM(B33:F33)</f>
        <v>5283519</v>
      </c>
    </row>
    <row r="34" spans="1:7" s="1" customFormat="1" ht="15">
      <c r="A34" s="53" t="s">
        <v>50</v>
      </c>
      <c r="B34" s="256">
        <f>SUM(B30:B33)</f>
        <v>4740610</v>
      </c>
      <c r="C34" s="256">
        <f>+C30+C31+C33</f>
        <v>-18605</v>
      </c>
      <c r="D34" s="256">
        <f>+D30+D31+D33</f>
        <v>-111611</v>
      </c>
      <c r="E34" s="256">
        <f>+E30+E31+E33</f>
        <v>0</v>
      </c>
      <c r="F34" s="256">
        <f>+F30+F31+F33</f>
        <v>-18339</v>
      </c>
      <c r="G34" s="256">
        <f>+SUM(B34:F34)</f>
        <v>4592055</v>
      </c>
    </row>
    <row r="35" spans="1:7" s="1" customFormat="1" ht="15.75" thickBot="1">
      <c r="A35" s="53" t="s">
        <v>51</v>
      </c>
      <c r="B35" s="289">
        <f>+B26+B34</f>
        <v>9031852</v>
      </c>
      <c r="C35" s="289">
        <f>+C26+C34</f>
        <v>-18605</v>
      </c>
      <c r="D35" s="289">
        <f>+D26+D34</f>
        <v>263651</v>
      </c>
      <c r="E35" s="289">
        <f>+E26+E34</f>
        <v>76994</v>
      </c>
      <c r="F35" s="289">
        <f>+F26+F34</f>
        <v>134692</v>
      </c>
      <c r="G35" s="289">
        <f>+SUM(B35:F35)</f>
        <v>9488584</v>
      </c>
    </row>
    <row r="36" spans="1:7" ht="13.5" thickTop="1">
      <c r="B36" s="55"/>
      <c r="C36" s="55"/>
      <c r="D36" s="55"/>
      <c r="E36" s="55"/>
      <c r="F36" s="55"/>
      <c r="G36" s="55"/>
    </row>
    <row r="37" spans="1:7">
      <c r="B37" s="55" t="s">
        <v>17</v>
      </c>
      <c r="C37" s="55"/>
      <c r="D37" s="55"/>
      <c r="E37" s="55"/>
      <c r="F37" s="55"/>
      <c r="G37" s="55"/>
    </row>
    <row r="38" spans="1:7">
      <c r="B38" s="55"/>
      <c r="C38" s="55"/>
      <c r="D38" s="55"/>
      <c r="E38" s="55"/>
      <c r="F38" s="55"/>
      <c r="G38" s="55"/>
    </row>
    <row r="39" spans="1:7">
      <c r="B39" s="55"/>
      <c r="C39" s="55"/>
      <c r="D39" s="55"/>
      <c r="E39" s="55"/>
      <c r="F39" s="55"/>
      <c r="G39" s="55"/>
    </row>
    <row r="40" spans="1:7">
      <c r="B40" s="55"/>
      <c r="C40" s="55"/>
      <c r="D40" s="55"/>
      <c r="E40" s="55"/>
      <c r="F40" s="55"/>
      <c r="G40" s="55"/>
    </row>
    <row r="41" spans="1:7">
      <c r="B41" s="55"/>
      <c r="C41" s="55"/>
      <c r="D41" s="55"/>
      <c r="E41" s="55"/>
      <c r="F41" s="55"/>
      <c r="G41" s="55"/>
    </row>
    <row r="42" spans="1:7">
      <c r="B42" s="55"/>
      <c r="C42" s="55"/>
      <c r="D42" s="55"/>
      <c r="E42" s="55"/>
      <c r="F42" s="55"/>
      <c r="G42" s="55"/>
    </row>
    <row r="43" spans="1:7">
      <c r="B43" s="55"/>
      <c r="C43" s="55"/>
      <c r="D43" s="55"/>
      <c r="E43" s="55"/>
      <c r="F43" s="55"/>
      <c r="G43" s="55"/>
    </row>
    <row r="44" spans="1:7">
      <c r="B44" s="55"/>
      <c r="C44" s="55"/>
      <c r="D44" s="55"/>
      <c r="E44" s="55"/>
      <c r="F44" s="55"/>
      <c r="G44" s="55"/>
    </row>
    <row r="45" spans="1:7">
      <c r="B45" s="55"/>
      <c r="C45" s="55"/>
      <c r="D45" s="55"/>
      <c r="E45" s="55"/>
      <c r="F45" s="55"/>
      <c r="G45" s="55"/>
    </row>
    <row r="46" spans="1:7">
      <c r="B46" s="55"/>
      <c r="C46" s="55"/>
      <c r="D46" s="55"/>
      <c r="E46" s="55"/>
      <c r="F46" s="55"/>
      <c r="G46" s="55"/>
    </row>
    <row r="47" spans="1:7">
      <c r="B47" s="55"/>
      <c r="C47" s="55"/>
      <c r="D47" s="55"/>
      <c r="E47" s="55"/>
      <c r="F47" s="55"/>
      <c r="G47" s="55"/>
    </row>
    <row r="48" spans="1:7">
      <c r="B48" s="55"/>
      <c r="C48" s="55"/>
      <c r="D48" s="55"/>
      <c r="E48" s="55"/>
      <c r="F48" s="55"/>
      <c r="G48" s="55"/>
    </row>
    <row r="49" spans="2:7">
      <c r="B49" s="55"/>
      <c r="C49" s="55"/>
      <c r="D49" s="55"/>
      <c r="E49" s="55"/>
      <c r="F49" s="55"/>
      <c r="G49" s="55"/>
    </row>
    <row r="50" spans="2:7">
      <c r="B50" s="55"/>
      <c r="C50" s="55"/>
      <c r="D50" s="55"/>
      <c r="E50" s="55"/>
      <c r="F50" s="55"/>
      <c r="G50" s="55"/>
    </row>
    <row r="51" spans="2:7">
      <c r="B51" s="55"/>
      <c r="C51" s="55"/>
      <c r="D51" s="55"/>
      <c r="E51" s="55"/>
      <c r="F51" s="55"/>
      <c r="G51" s="55"/>
    </row>
    <row r="52" spans="2:7">
      <c r="B52" s="55"/>
      <c r="C52" s="55"/>
      <c r="D52" s="55"/>
      <c r="E52" s="55"/>
      <c r="F52" s="55"/>
      <c r="G52" s="55"/>
    </row>
    <row r="53" spans="2:7">
      <c r="B53" s="55"/>
      <c r="C53" s="55"/>
      <c r="D53" s="55"/>
      <c r="E53" s="55"/>
      <c r="F53" s="55"/>
      <c r="G53" s="55"/>
    </row>
    <row r="54" spans="2:7">
      <c r="B54" s="55"/>
      <c r="C54" s="55"/>
      <c r="D54" s="55"/>
      <c r="E54" s="55"/>
      <c r="F54" s="55"/>
      <c r="G54" s="55"/>
    </row>
    <row r="55" spans="2:7">
      <c r="B55" s="55"/>
      <c r="C55" s="55"/>
      <c r="D55" s="55"/>
      <c r="E55" s="55"/>
      <c r="F55" s="55"/>
      <c r="G55" s="55"/>
    </row>
    <row r="56" spans="2:7">
      <c r="B56" s="55"/>
      <c r="C56" s="55"/>
      <c r="D56" s="55"/>
      <c r="E56" s="55"/>
      <c r="F56" s="55"/>
      <c r="G56" s="55"/>
    </row>
    <row r="57" spans="2:7">
      <c r="B57" s="55"/>
      <c r="C57" s="55"/>
      <c r="D57" s="55"/>
      <c r="E57" s="55"/>
      <c r="F57" s="55"/>
      <c r="G57" s="55"/>
    </row>
    <row r="58" spans="2:7">
      <c r="B58" s="55"/>
      <c r="C58" s="55"/>
      <c r="D58" s="55"/>
      <c r="E58" s="55"/>
      <c r="F58" s="55"/>
      <c r="G58" s="55"/>
    </row>
    <row r="59" spans="2:7">
      <c r="B59" s="55"/>
      <c r="C59" s="55"/>
      <c r="D59" s="55"/>
      <c r="E59" s="55"/>
      <c r="F59" s="55"/>
      <c r="G59" s="55"/>
    </row>
    <row r="60" spans="2:7">
      <c r="B60" s="55"/>
      <c r="C60" s="55"/>
      <c r="D60" s="55"/>
      <c r="E60" s="55"/>
      <c r="F60" s="55"/>
      <c r="G60" s="55"/>
    </row>
    <row r="61" spans="2:7">
      <c r="B61" s="55"/>
      <c r="C61" s="55"/>
      <c r="D61" s="55"/>
      <c r="E61" s="55"/>
      <c r="F61" s="55"/>
      <c r="G61" s="55"/>
    </row>
    <row r="62" spans="2:7">
      <c r="B62" s="55"/>
      <c r="C62" s="55"/>
      <c r="D62" s="55"/>
      <c r="E62" s="55"/>
      <c r="F62" s="55"/>
      <c r="G62" s="55"/>
    </row>
    <row r="63" spans="2:7">
      <c r="B63" s="55"/>
      <c r="C63" s="55"/>
      <c r="D63" s="55"/>
      <c r="E63" s="55"/>
      <c r="F63" s="55"/>
      <c r="G63" s="55"/>
    </row>
    <row r="64" spans="2:7">
      <c r="B64" s="55"/>
      <c r="C64" s="55"/>
      <c r="D64" s="55"/>
      <c r="E64" s="55"/>
      <c r="F64" s="55"/>
      <c r="G64" s="55"/>
    </row>
    <row r="65" spans="2:7">
      <c r="B65" s="55"/>
      <c r="C65" s="55"/>
      <c r="D65" s="55"/>
      <c r="E65" s="55"/>
      <c r="F65" s="55"/>
      <c r="G65" s="55"/>
    </row>
    <row r="66" spans="2:7">
      <c r="B66" s="55"/>
      <c r="C66" s="55"/>
      <c r="D66" s="55"/>
      <c r="E66" s="55"/>
      <c r="F66" s="55"/>
      <c r="G66" s="55"/>
    </row>
    <row r="67" spans="2:7">
      <c r="B67" s="55"/>
      <c r="C67" s="55"/>
      <c r="D67" s="55"/>
      <c r="E67" s="55"/>
      <c r="F67" s="55"/>
      <c r="G67" s="55"/>
    </row>
    <row r="68" spans="2:7">
      <c r="B68" s="55"/>
      <c r="C68" s="55"/>
      <c r="D68" s="55"/>
      <c r="E68" s="55"/>
      <c r="F68" s="55"/>
      <c r="G68" s="55"/>
    </row>
    <row r="69" spans="2:7">
      <c r="B69" s="55"/>
      <c r="C69" s="55"/>
      <c r="D69" s="55"/>
      <c r="E69" s="55"/>
      <c r="F69" s="55"/>
      <c r="G69" s="55"/>
    </row>
    <row r="70" spans="2:7">
      <c r="B70" s="55"/>
      <c r="C70" s="55"/>
      <c r="D70" s="55"/>
      <c r="E70" s="55"/>
      <c r="F70" s="55"/>
      <c r="G70" s="55"/>
    </row>
    <row r="71" spans="2:7">
      <c r="B71" s="55"/>
      <c r="C71" s="55"/>
      <c r="D71" s="55"/>
      <c r="E71" s="55"/>
      <c r="F71" s="55"/>
      <c r="G71" s="55"/>
    </row>
    <row r="72" spans="2:7">
      <c r="B72" s="55"/>
      <c r="C72" s="55"/>
      <c r="D72" s="55"/>
      <c r="E72" s="55"/>
      <c r="F72" s="55"/>
      <c r="G72" s="55"/>
    </row>
    <row r="73" spans="2:7">
      <c r="B73" s="55"/>
      <c r="C73" s="55"/>
      <c r="D73" s="55"/>
      <c r="E73" s="55"/>
      <c r="F73" s="55"/>
      <c r="G73" s="55"/>
    </row>
    <row r="74" spans="2:7">
      <c r="B74" s="55"/>
      <c r="C74" s="55"/>
      <c r="D74" s="55"/>
      <c r="E74" s="55"/>
      <c r="F74" s="55"/>
      <c r="G74" s="55"/>
    </row>
    <row r="75" spans="2:7">
      <c r="B75" s="55"/>
      <c r="C75" s="55"/>
      <c r="D75" s="55"/>
      <c r="E75" s="55"/>
      <c r="F75" s="55"/>
      <c r="G75" s="55"/>
    </row>
    <row r="76" spans="2:7">
      <c r="B76" s="55"/>
      <c r="C76" s="55"/>
      <c r="D76" s="55"/>
      <c r="E76" s="55"/>
      <c r="F76" s="55"/>
      <c r="G76" s="55"/>
    </row>
  </sheetData>
  <phoneticPr fontId="0" type="noConversion"/>
  <pageMargins left="0.5" right="0.5" top="1.08" bottom="1" header="0.511811024" footer="0.511811024"/>
  <pageSetup scale="79" orientation="portrait" horizontalDpi="360" verticalDpi="360" r:id="rId1"/>
  <headerFooter alignWithMargins="0">
    <oddHeader>&amp;R&amp;"Maiandra GD,Normal"&amp;18ANEXO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7" zoomScale="75" workbookViewId="0">
      <selection activeCell="C35" sqref="C35"/>
    </sheetView>
  </sheetViews>
  <sheetFormatPr baseColWidth="10" defaultRowHeight="12.75"/>
  <cols>
    <col min="1" max="1" width="36.7109375" customWidth="1"/>
    <col min="2" max="2" width="9.140625" customWidth="1"/>
    <col min="3" max="5" width="20.7109375" style="55" customWidth="1"/>
    <col min="6" max="6" width="11.42578125" style="155"/>
  </cols>
  <sheetData>
    <row r="1" spans="1:6" ht="18.75">
      <c r="A1" s="189" t="s">
        <v>0</v>
      </c>
      <c r="B1" s="9"/>
      <c r="C1" s="97"/>
      <c r="D1" s="97"/>
      <c r="E1" s="69"/>
    </row>
    <row r="2" spans="1:6" ht="18.75">
      <c r="A2" s="190" t="s">
        <v>1</v>
      </c>
      <c r="B2" s="9"/>
      <c r="C2" s="97"/>
      <c r="D2" s="97"/>
      <c r="E2" s="69"/>
    </row>
    <row r="3" spans="1:6" ht="15">
      <c r="A3" s="191"/>
      <c r="B3" s="5"/>
      <c r="C3" s="98"/>
      <c r="D3" s="98"/>
      <c r="E3" s="70"/>
    </row>
    <row r="4" spans="1:6" ht="20.25">
      <c r="A4" s="192" t="s">
        <v>35</v>
      </c>
      <c r="B4" s="12"/>
      <c r="C4" s="99"/>
      <c r="D4" s="99"/>
      <c r="E4" s="71"/>
    </row>
    <row r="5" spans="1:6" s="23" customFormat="1" ht="20.25">
      <c r="A5" s="235" t="s">
        <v>249</v>
      </c>
      <c r="B5" s="236"/>
      <c r="C5" s="237"/>
      <c r="D5" s="237"/>
      <c r="E5" s="72"/>
      <c r="F5" s="96"/>
    </row>
    <row r="6" spans="1:6" ht="15.75">
      <c r="A6" s="236" t="str">
        <f>+ACTIVO!A16</f>
        <v>(Miles de colones)</v>
      </c>
      <c r="B6" s="236"/>
      <c r="C6" s="237"/>
      <c r="D6" s="237"/>
      <c r="E6" s="73"/>
    </row>
    <row r="7" spans="1:6" ht="15.75">
      <c r="A7" s="188" t="str">
        <f>+ACTIVO!A15</f>
        <v>(con cifras comparativas al  30 de setiembre de 2018)</v>
      </c>
      <c r="B7" s="24"/>
      <c r="C7" s="72"/>
      <c r="D7" s="72"/>
      <c r="E7" s="73"/>
    </row>
    <row r="8" spans="1:6" ht="19.5">
      <c r="A8" s="13"/>
      <c r="B8" s="13"/>
      <c r="C8" s="58"/>
      <c r="D8" s="58"/>
      <c r="E8" s="141" t="s">
        <v>4</v>
      </c>
      <c r="F8" s="154"/>
    </row>
    <row r="9" spans="1:6" ht="19.5">
      <c r="A9" s="16"/>
      <c r="B9" s="8" t="s">
        <v>6</v>
      </c>
      <c r="C9" s="193">
        <f>+'PASIVO-PATRI'!C9</f>
        <v>2019</v>
      </c>
      <c r="D9" s="193">
        <f>+'PASIVO-PATRI'!D9</f>
        <v>2018</v>
      </c>
      <c r="E9" s="60" t="s">
        <v>7</v>
      </c>
      <c r="F9" s="145" t="s">
        <v>8</v>
      </c>
    </row>
    <row r="10" spans="1:6" ht="19.5">
      <c r="A10" s="52" t="s">
        <v>36</v>
      </c>
    </row>
    <row r="12" spans="1:6">
      <c r="A12" t="s">
        <v>37</v>
      </c>
      <c r="C12" s="238">
        <v>8641597</v>
      </c>
      <c r="D12" s="238">
        <v>6767833</v>
      </c>
      <c r="E12" s="239">
        <f>+C12-D12</f>
        <v>1873764</v>
      </c>
      <c r="F12" s="244">
        <f>+E12/D12</f>
        <v>0.27686321456217966</v>
      </c>
    </row>
    <row r="13" spans="1:6">
      <c r="A13" t="s">
        <v>38</v>
      </c>
      <c r="C13" s="384">
        <v>582349</v>
      </c>
      <c r="D13" s="238">
        <v>567567</v>
      </c>
      <c r="E13" s="239">
        <f>+C13-D13</f>
        <v>14782</v>
      </c>
      <c r="F13" s="244">
        <f t="shared" ref="F13:F26" si="0">+E13/D13</f>
        <v>2.6044502234978426E-2</v>
      </c>
    </row>
    <row r="14" spans="1:6">
      <c r="A14" t="s">
        <v>39</v>
      </c>
      <c r="B14" s="350">
        <v>1</v>
      </c>
      <c r="C14" s="238">
        <v>59772</v>
      </c>
      <c r="D14" s="238">
        <v>78514</v>
      </c>
      <c r="E14" s="239">
        <f>+C14-D14</f>
        <v>-18742</v>
      </c>
      <c r="F14" s="221">
        <f t="shared" si="0"/>
        <v>-0.23870902004738009</v>
      </c>
    </row>
    <row r="15" spans="1:6">
      <c r="C15" s="56"/>
      <c r="D15" s="56"/>
      <c r="E15" s="240"/>
      <c r="F15" s="258"/>
    </row>
    <row r="16" spans="1:6" s="1" customFormat="1" ht="15">
      <c r="A16" s="53" t="s">
        <v>40</v>
      </c>
      <c r="C16" s="256">
        <f>SUM(C12:C14)</f>
        <v>9283718</v>
      </c>
      <c r="D16" s="256">
        <f>SUM(D12:D14)</f>
        <v>7413914</v>
      </c>
      <c r="E16" s="256">
        <f>SUM(E12:E14)</f>
        <v>1869804</v>
      </c>
      <c r="F16" s="259">
        <f t="shared" si="0"/>
        <v>0.25220200827794875</v>
      </c>
    </row>
    <row r="18" spans="1:6" ht="19.5">
      <c r="A18" s="52" t="s">
        <v>41</v>
      </c>
    </row>
    <row r="20" spans="1:6">
      <c r="A20" t="s">
        <v>42</v>
      </c>
      <c r="B20" s="350">
        <v>2</v>
      </c>
      <c r="C20" s="238">
        <v>2438477</v>
      </c>
      <c r="D20" s="238">
        <v>2435636</v>
      </c>
      <c r="E20" s="239">
        <f t="shared" ref="E20:E34" si="1">+C20-D20</f>
        <v>2841</v>
      </c>
      <c r="F20" s="244">
        <f t="shared" si="0"/>
        <v>1.1664304518409156E-3</v>
      </c>
    </row>
    <row r="21" spans="1:6">
      <c r="A21" t="s">
        <v>43</v>
      </c>
      <c r="B21" s="350">
        <v>3</v>
      </c>
      <c r="C21" s="238">
        <v>1796863</v>
      </c>
      <c r="D21" s="238">
        <v>1858532</v>
      </c>
      <c r="E21" s="239">
        <f t="shared" si="1"/>
        <v>-61669</v>
      </c>
      <c r="F21" s="221">
        <f t="shared" si="0"/>
        <v>-3.3181564804910545E-2</v>
      </c>
    </row>
    <row r="22" spans="1:6">
      <c r="A22" t="s">
        <v>44</v>
      </c>
      <c r="B22" s="54"/>
      <c r="C22" s="239"/>
      <c r="D22" s="239"/>
      <c r="E22" s="239"/>
      <c r="F22" s="244"/>
    </row>
    <row r="23" spans="1:6">
      <c r="A23" t="s">
        <v>46</v>
      </c>
      <c r="C23" s="241">
        <v>88939</v>
      </c>
      <c r="D23" s="241">
        <v>85923</v>
      </c>
      <c r="E23" s="239">
        <f t="shared" si="1"/>
        <v>3016</v>
      </c>
      <c r="F23" s="244">
        <f t="shared" si="0"/>
        <v>3.5101195256217778E-2</v>
      </c>
    </row>
    <row r="24" spans="1:6">
      <c r="A24" t="s">
        <v>47</v>
      </c>
      <c r="C24" s="238">
        <v>62907</v>
      </c>
      <c r="D24" s="238">
        <v>7933</v>
      </c>
      <c r="E24" s="239">
        <f t="shared" si="1"/>
        <v>54974</v>
      </c>
      <c r="F24" s="244">
        <f t="shared" si="0"/>
        <v>6.9297869658389004</v>
      </c>
    </row>
    <row r="25" spans="1:6">
      <c r="C25" s="56"/>
      <c r="D25" s="56"/>
      <c r="E25" s="56"/>
      <c r="F25" s="258"/>
    </row>
    <row r="26" spans="1:6" s="1" customFormat="1" ht="15">
      <c r="A26" s="53" t="s">
        <v>48</v>
      </c>
      <c r="C26" s="256">
        <f>+SUM(C20:C24)</f>
        <v>4387186</v>
      </c>
      <c r="D26" s="256">
        <f>SUM(D20:D24)</f>
        <v>4388024</v>
      </c>
      <c r="E26" s="257">
        <f t="shared" si="1"/>
        <v>-838</v>
      </c>
      <c r="F26" s="259">
        <f t="shared" si="0"/>
        <v>-1.9097434289329319E-4</v>
      </c>
    </row>
    <row r="27" spans="1:6" s="1" customFormat="1" ht="15">
      <c r="A27" s="53" t="s">
        <v>49</v>
      </c>
      <c r="C27" s="256">
        <f>+C16-C26</f>
        <v>4896532</v>
      </c>
      <c r="D27" s="256">
        <f>+D16-D26</f>
        <v>3025890</v>
      </c>
      <c r="E27" s="256">
        <f t="shared" si="1"/>
        <v>1870642</v>
      </c>
      <c r="F27" s="385">
        <f>+E27/D27</f>
        <v>0.61821216237206245</v>
      </c>
    </row>
    <row r="28" spans="1:6">
      <c r="F28" s="155" t="s">
        <v>17</v>
      </c>
    </row>
    <row r="29" spans="1:6" ht="19.5">
      <c r="A29" s="52" t="s">
        <v>39</v>
      </c>
      <c r="C29" s="348"/>
      <c r="F29" s="155" t="s">
        <v>17</v>
      </c>
    </row>
    <row r="30" spans="1:6">
      <c r="F30" s="155" t="s">
        <v>17</v>
      </c>
    </row>
    <row r="31" spans="1:6">
      <c r="A31" t="s">
        <v>174</v>
      </c>
      <c r="C31" s="345">
        <v>40805</v>
      </c>
      <c r="D31" s="238">
        <v>370333</v>
      </c>
      <c r="E31" s="239">
        <f>+C31-D31</f>
        <v>-329528</v>
      </c>
      <c r="F31" s="221">
        <f>+E31/D31</f>
        <v>-0.88981538237208135</v>
      </c>
    </row>
    <row r="32" spans="1:6">
      <c r="A32" t="s">
        <v>176</v>
      </c>
      <c r="C32" s="238"/>
      <c r="D32" s="238"/>
      <c r="E32" s="239"/>
      <c r="F32" s="221"/>
    </row>
    <row r="33" spans="1:6">
      <c r="A33" t="s">
        <v>111</v>
      </c>
      <c r="C33" s="345">
        <v>-732270</v>
      </c>
      <c r="D33" s="345">
        <v>-471416</v>
      </c>
      <c r="E33" s="356">
        <f>+C33-D33</f>
        <v>-260854</v>
      </c>
      <c r="F33" s="347">
        <f>+E33/D33</f>
        <v>0.55334142243793172</v>
      </c>
    </row>
    <row r="34" spans="1:6" ht="13.5" thickBot="1">
      <c r="A34" t="s">
        <v>114</v>
      </c>
      <c r="C34" s="343">
        <v>5283518</v>
      </c>
      <c r="D34" s="343">
        <v>329936</v>
      </c>
      <c r="E34" s="344">
        <f t="shared" si="1"/>
        <v>4953582</v>
      </c>
      <c r="F34" s="374">
        <f>+E34/D34</f>
        <v>15.013766306192716</v>
      </c>
    </row>
    <row r="35" spans="1:6" s="1" customFormat="1" ht="13.5" thickBot="1">
      <c r="A35" s="53" t="s">
        <v>50</v>
      </c>
      <c r="C35" s="341">
        <f>SUM(C31:C34)</f>
        <v>4592053</v>
      </c>
      <c r="D35" s="341">
        <f>+D31+D32+D33+D34</f>
        <v>228853</v>
      </c>
      <c r="E35" s="342">
        <f>+C35-D35</f>
        <v>4363200</v>
      </c>
      <c r="F35" s="379">
        <f>+E35/D35</f>
        <v>19.06551367034734</v>
      </c>
    </row>
    <row r="36" spans="1:6" s="1" customFormat="1" ht="15.75" thickBot="1">
      <c r="A36" s="53" t="s">
        <v>51</v>
      </c>
      <c r="C36" s="340">
        <f>C27+C35</f>
        <v>9488585</v>
      </c>
      <c r="D36" s="340">
        <f>D27+D35</f>
        <v>3254743</v>
      </c>
      <c r="E36" s="340">
        <f>+C36-D36</f>
        <v>6233842</v>
      </c>
      <c r="F36" s="375">
        <f>+E36/D36</f>
        <v>1.9153100567387349</v>
      </c>
    </row>
    <row r="37" spans="1:6" ht="13.5" thickTop="1"/>
    <row r="40" spans="1:6">
      <c r="A40" s="172" t="s">
        <v>52</v>
      </c>
    </row>
  </sheetData>
  <phoneticPr fontId="0" type="noConversion"/>
  <pageMargins left="0.5" right="0.5" top="1.38" bottom="1" header="1.35" footer="0.511811024"/>
  <pageSetup scale="81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zoomScale="75" workbookViewId="0">
      <selection activeCell="E13" sqref="E13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196</v>
      </c>
      <c r="B1" s="389"/>
      <c r="C1" s="389"/>
      <c r="D1" s="389"/>
      <c r="E1" s="389"/>
    </row>
    <row r="2" spans="1:5" ht="20.25" customHeight="1">
      <c r="A2" s="226"/>
      <c r="B2" s="301" t="s">
        <v>3</v>
      </c>
      <c r="C2" s="226"/>
      <c r="D2" s="226"/>
      <c r="E2" s="226"/>
    </row>
    <row r="3" spans="1:5" ht="20.25" customHeight="1">
      <c r="A3" s="101"/>
      <c r="B3" s="59"/>
      <c r="C3" s="59"/>
      <c r="D3" s="59"/>
    </row>
    <row r="4" spans="1:5" s="102" customFormat="1" ht="20.25" customHeight="1">
      <c r="A4" s="101"/>
      <c r="B4" s="59"/>
      <c r="C4" s="59"/>
      <c r="D4" s="141" t="s">
        <v>4</v>
      </c>
      <c r="E4" s="154"/>
    </row>
    <row r="5" spans="1:5" ht="23.25" customHeight="1">
      <c r="A5" s="34"/>
      <c r="B5" s="194">
        <f>+ACTIVO!C18</f>
        <v>2019</v>
      </c>
      <c r="C5" s="194">
        <f>+ACTIVO!D18</f>
        <v>2018</v>
      </c>
      <c r="D5" s="60" t="s">
        <v>7</v>
      </c>
      <c r="E5" s="145" t="s">
        <v>8</v>
      </c>
    </row>
    <row r="6" spans="1:5" s="103" customFormat="1" ht="23.25" customHeight="1">
      <c r="A6" s="100"/>
      <c r="B6" s="61"/>
      <c r="C6" s="61"/>
      <c r="D6" s="61"/>
      <c r="E6" s="127"/>
    </row>
    <row r="7" spans="1:5" s="103" customFormat="1" ht="23.25" customHeight="1">
      <c r="A7" s="103" t="s">
        <v>197</v>
      </c>
      <c r="B7" s="65"/>
      <c r="C7" s="65"/>
      <c r="D7" s="65"/>
      <c r="E7" s="139"/>
    </row>
    <row r="8" spans="1:5" s="22" customFormat="1" ht="23.25" customHeight="1">
      <c r="A8" s="103"/>
      <c r="B8" s="65"/>
      <c r="C8" s="65"/>
      <c r="D8" s="65"/>
      <c r="E8" s="139"/>
    </row>
    <row r="9" spans="1:5" s="22" customFormat="1" ht="23.25" customHeight="1">
      <c r="A9" s="100" t="s">
        <v>198</v>
      </c>
      <c r="B9" s="253">
        <v>13895</v>
      </c>
      <c r="C9" s="253">
        <v>22952</v>
      </c>
      <c r="D9" s="245">
        <f>+B9-C9</f>
        <v>-9057</v>
      </c>
      <c r="E9" s="223">
        <f>+D9/C9</f>
        <v>-0.39460613454165216</v>
      </c>
    </row>
    <row r="10" spans="1:5" s="22" customFormat="1" ht="23.25" customHeight="1">
      <c r="A10" s="100" t="s">
        <v>199</v>
      </c>
      <c r="B10" s="253">
        <v>22769</v>
      </c>
      <c r="C10" s="253">
        <v>27997</v>
      </c>
      <c r="D10" s="245">
        <f>+B10-C10</f>
        <v>-5228</v>
      </c>
      <c r="E10" s="223">
        <f>+D10/C10</f>
        <v>-0.18673429295996</v>
      </c>
    </row>
    <row r="11" spans="1:5" s="22" customFormat="1" ht="23.25" customHeight="1">
      <c r="A11" s="100" t="s">
        <v>256</v>
      </c>
      <c r="B11" s="253">
        <v>800</v>
      </c>
      <c r="C11" s="253">
        <v>0</v>
      </c>
      <c r="D11" s="245">
        <f>+B11-C11</f>
        <v>800</v>
      </c>
      <c r="E11" s="249">
        <v>1</v>
      </c>
    </row>
    <row r="12" spans="1:5" s="22" customFormat="1" ht="23.25" customHeight="1">
      <c r="A12" s="100" t="s">
        <v>200</v>
      </c>
      <c r="B12" s="253">
        <v>22053</v>
      </c>
      <c r="C12" s="253">
        <v>27565</v>
      </c>
      <c r="D12" s="245">
        <f>+B12-C12</f>
        <v>-5512</v>
      </c>
      <c r="E12" s="222">
        <f>+D12/C12</f>
        <v>-0.19996372211137312</v>
      </c>
    </row>
    <row r="13" spans="1:5" s="22" customFormat="1" ht="23.25" customHeight="1" thickBot="1">
      <c r="A13" s="100" t="s">
        <v>257</v>
      </c>
      <c r="B13" s="319">
        <v>255</v>
      </c>
      <c r="C13" s="319">
        <v>0</v>
      </c>
      <c r="D13" s="274">
        <f>+B13-C13</f>
        <v>255</v>
      </c>
      <c r="E13" s="275">
        <v>1</v>
      </c>
    </row>
    <row r="14" spans="1:5" s="22" customFormat="1" ht="23.25" customHeight="1" thickBot="1">
      <c r="A14" s="209" t="s">
        <v>201</v>
      </c>
      <c r="B14" s="320">
        <f>SUM(B9:B13)</f>
        <v>59772</v>
      </c>
      <c r="C14" s="321">
        <f>SUM(C9:C13)</f>
        <v>78514</v>
      </c>
      <c r="D14" s="321">
        <f>SUM(D9:D13)</f>
        <v>-18742</v>
      </c>
      <c r="E14" s="358">
        <f>+D14/C14</f>
        <v>-0.23870902004738009</v>
      </c>
    </row>
    <row r="15" spans="1:5" s="22" customFormat="1" ht="23.25" customHeight="1" thickTop="1">
      <c r="B15" s="253"/>
      <c r="C15" s="253"/>
      <c r="D15" s="57"/>
      <c r="E15" s="223"/>
    </row>
    <row r="16" spans="1:5" s="22" customFormat="1" ht="23.25" customHeight="1">
      <c r="B16" s="234"/>
      <c r="C16" s="234"/>
      <c r="D16" s="245"/>
      <c r="E16" s="223"/>
    </row>
    <row r="17" spans="1:5" s="22" customFormat="1" ht="23.25" customHeight="1">
      <c r="B17" s="109"/>
      <c r="C17" s="109"/>
      <c r="D17" s="245"/>
      <c r="E17" s="222"/>
    </row>
    <row r="18" spans="1:5" ht="19.5">
      <c r="A18" s="322"/>
      <c r="B18" s="323"/>
      <c r="C18" s="324"/>
      <c r="D18" s="324"/>
      <c r="E18" s="325"/>
    </row>
    <row r="19" spans="1:5">
      <c r="A19" s="104"/>
    </row>
    <row r="20" spans="1:5">
      <c r="A20" s="104"/>
    </row>
    <row r="22" spans="1:5">
      <c r="A22" s="173"/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75" workbookViewId="0">
      <selection activeCell="B19" sqref="B19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206</v>
      </c>
      <c r="B1" s="389"/>
      <c r="C1" s="389"/>
      <c r="D1" s="389"/>
      <c r="E1" s="389"/>
    </row>
    <row r="2" spans="1:5" ht="20.25" customHeight="1">
      <c r="A2" s="226"/>
      <c r="B2" s="301" t="s">
        <v>3</v>
      </c>
      <c r="C2" s="226"/>
      <c r="D2" s="226"/>
      <c r="E2" s="226"/>
    </row>
    <row r="3" spans="1:5" ht="20.25" customHeight="1">
      <c r="A3" s="101"/>
      <c r="B3" s="59"/>
      <c r="C3" s="59"/>
      <c r="D3" s="59"/>
    </row>
    <row r="4" spans="1:5" s="102" customFormat="1" ht="20.25" customHeight="1">
      <c r="A4" s="101"/>
      <c r="B4" s="59"/>
      <c r="C4" s="59"/>
      <c r="D4" s="141" t="s">
        <v>4</v>
      </c>
      <c r="E4" s="154"/>
    </row>
    <row r="5" spans="1:5" ht="23.25" customHeight="1">
      <c r="A5" s="34"/>
      <c r="B5" s="194">
        <f>+ACTIVO!C18</f>
        <v>2019</v>
      </c>
      <c r="C5" s="194">
        <f>+ACTIVO!D18</f>
        <v>2018</v>
      </c>
      <c r="D5" s="60" t="s">
        <v>7</v>
      </c>
      <c r="E5" s="145" t="s">
        <v>8</v>
      </c>
    </row>
    <row r="6" spans="1:5" s="103" customFormat="1" ht="23.25" customHeight="1">
      <c r="A6" s="100"/>
      <c r="B6" s="61"/>
      <c r="C6" s="61"/>
      <c r="D6" s="61"/>
      <c r="E6" s="127"/>
    </row>
    <row r="7" spans="1:5" s="103" customFormat="1" ht="23.25" customHeight="1">
      <c r="A7" s="103" t="s">
        <v>207</v>
      </c>
      <c r="B7" s="65"/>
      <c r="C7" s="65"/>
      <c r="D7" s="65"/>
      <c r="E7" s="139"/>
    </row>
    <row r="8" spans="1:5" s="22" customFormat="1" ht="23.25" customHeight="1">
      <c r="A8" s="103"/>
      <c r="B8" s="65"/>
      <c r="C8" s="65"/>
      <c r="D8" s="65"/>
      <c r="E8" s="139"/>
    </row>
    <row r="9" spans="1:5" s="22" customFormat="1" ht="23.25" customHeight="1">
      <c r="A9" s="100" t="s">
        <v>208</v>
      </c>
      <c r="B9" s="234">
        <v>982</v>
      </c>
      <c r="C9" s="234">
        <v>1838</v>
      </c>
      <c r="D9" s="245">
        <f>+B9-C9</f>
        <v>-856</v>
      </c>
      <c r="E9" s="326">
        <f t="shared" ref="E9:E18" si="0">+D9/C9</f>
        <v>-0.46572361262241568</v>
      </c>
    </row>
    <row r="10" spans="1:5" s="22" customFormat="1" ht="23.25" customHeight="1">
      <c r="A10" s="100" t="s">
        <v>209</v>
      </c>
      <c r="B10" s="234">
        <v>255966</v>
      </c>
      <c r="C10" s="234">
        <v>269820</v>
      </c>
      <c r="D10" s="245">
        <f t="shared" ref="D10:D18" si="1">+B10-C10</f>
        <v>-13854</v>
      </c>
      <c r="E10" s="326">
        <f t="shared" si="0"/>
        <v>-5.1345341338670226E-2</v>
      </c>
    </row>
    <row r="11" spans="1:5" s="22" customFormat="1" ht="23.25" customHeight="1">
      <c r="A11" s="100" t="s">
        <v>210</v>
      </c>
      <c r="B11" s="234">
        <v>273156</v>
      </c>
      <c r="C11" s="234">
        <v>239973</v>
      </c>
      <c r="D11" s="245">
        <f t="shared" si="1"/>
        <v>33183</v>
      </c>
      <c r="E11" s="327">
        <f t="shared" si="0"/>
        <v>0.13827805628133166</v>
      </c>
    </row>
    <row r="12" spans="1:5" s="22" customFormat="1" ht="23.25" customHeight="1">
      <c r="A12" s="100" t="s">
        <v>211</v>
      </c>
      <c r="B12" s="234">
        <v>43551</v>
      </c>
      <c r="C12" s="234">
        <v>48615</v>
      </c>
      <c r="D12" s="245">
        <f t="shared" si="1"/>
        <v>-5064</v>
      </c>
      <c r="E12" s="326">
        <f t="shared" si="0"/>
        <v>-0.10416538105522986</v>
      </c>
    </row>
    <row r="13" spans="1:5" s="22" customFormat="1" ht="23.25" customHeight="1">
      <c r="A13" s="100" t="s">
        <v>212</v>
      </c>
      <c r="B13" s="234">
        <v>137263</v>
      </c>
      <c r="C13" s="234">
        <v>125041</v>
      </c>
      <c r="D13" s="245">
        <f t="shared" si="1"/>
        <v>12222</v>
      </c>
      <c r="E13" s="327">
        <f t="shared" si="0"/>
        <v>9.7743939987684034E-2</v>
      </c>
    </row>
    <row r="14" spans="1:5" s="22" customFormat="1" ht="23.25" customHeight="1">
      <c r="A14" s="100" t="s">
        <v>213</v>
      </c>
      <c r="B14" s="234">
        <v>242816</v>
      </c>
      <c r="C14" s="234">
        <v>201997</v>
      </c>
      <c r="D14" s="245">
        <f t="shared" si="1"/>
        <v>40819</v>
      </c>
      <c r="E14" s="327">
        <f t="shared" si="0"/>
        <v>0.20207725857314712</v>
      </c>
    </row>
    <row r="15" spans="1:5" s="22" customFormat="1" ht="23.25" customHeight="1">
      <c r="A15" s="100" t="s">
        <v>214</v>
      </c>
      <c r="B15" s="234">
        <v>128990</v>
      </c>
      <c r="C15" s="234">
        <v>224803</v>
      </c>
      <c r="D15" s="245">
        <f t="shared" si="1"/>
        <v>-95813</v>
      </c>
      <c r="E15" s="326">
        <f t="shared" si="0"/>
        <v>-0.42620872497253148</v>
      </c>
    </row>
    <row r="16" spans="1:5" ht="15.75">
      <c r="A16" s="100" t="s">
        <v>215</v>
      </c>
      <c r="B16" s="234">
        <v>206735</v>
      </c>
      <c r="C16" s="234">
        <v>220111</v>
      </c>
      <c r="D16" s="245">
        <f t="shared" si="1"/>
        <v>-13376</v>
      </c>
      <c r="E16" s="326">
        <f t="shared" si="0"/>
        <v>-6.0769339106178245E-2</v>
      </c>
    </row>
    <row r="17" spans="1:5" ht="15.75">
      <c r="A17" s="100" t="s">
        <v>216</v>
      </c>
      <c r="B17" s="234">
        <v>873656</v>
      </c>
      <c r="C17" s="234">
        <v>808789</v>
      </c>
      <c r="D17" s="245">
        <f t="shared" si="1"/>
        <v>64867</v>
      </c>
      <c r="E17" s="327">
        <f t="shared" si="0"/>
        <v>8.020262392292675E-2</v>
      </c>
    </row>
    <row r="18" spans="1:5" ht="16.5" thickBot="1">
      <c r="A18" s="100" t="s">
        <v>217</v>
      </c>
      <c r="B18" s="273">
        <v>275362</v>
      </c>
      <c r="C18" s="273">
        <v>294649</v>
      </c>
      <c r="D18" s="274">
        <f t="shared" si="1"/>
        <v>-19287</v>
      </c>
      <c r="E18" s="359">
        <f t="shared" si="0"/>
        <v>-6.5457544400286449E-2</v>
      </c>
    </row>
    <row r="19" spans="1:5" ht="16.5" thickBot="1">
      <c r="A19" s="37" t="s">
        <v>218</v>
      </c>
      <c r="B19" s="328">
        <f>SUM(B9:B18)</f>
        <v>2438477</v>
      </c>
      <c r="C19" s="328">
        <f>SUM(C9:C18)</f>
        <v>2435636</v>
      </c>
      <c r="D19" s="328">
        <f>SUM(D9:D18)</f>
        <v>2841</v>
      </c>
      <c r="E19" s="329">
        <f>+D19/C19</f>
        <v>1.1664304518409156E-3</v>
      </c>
    </row>
    <row r="20" spans="1:5">
      <c r="B20" s="231"/>
      <c r="C20" s="231"/>
      <c r="D20" s="232"/>
      <c r="E20" s="246"/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75" workbookViewId="0">
      <selection activeCell="B14" sqref="B14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219</v>
      </c>
      <c r="B1" s="389"/>
      <c r="C1" s="389"/>
      <c r="D1" s="389"/>
      <c r="E1" s="389"/>
    </row>
    <row r="2" spans="1:5" ht="20.25" customHeight="1">
      <c r="A2" s="226"/>
      <c r="B2" s="301" t="s">
        <v>3</v>
      </c>
      <c r="C2" s="226"/>
      <c r="D2" s="226"/>
      <c r="E2" s="226"/>
    </row>
    <row r="3" spans="1:5" ht="20.25" customHeight="1">
      <c r="A3" s="101"/>
      <c r="B3" s="59"/>
      <c r="C3" s="59"/>
      <c r="D3" s="59"/>
    </row>
    <row r="4" spans="1:5" s="102" customFormat="1" ht="20.25" customHeight="1">
      <c r="A4" s="101"/>
      <c r="B4" s="59"/>
      <c r="C4" s="59"/>
      <c r="D4" s="141" t="s">
        <v>4</v>
      </c>
      <c r="E4" s="154"/>
    </row>
    <row r="5" spans="1:5" ht="23.25" customHeight="1">
      <c r="A5" s="34"/>
      <c r="B5" s="194">
        <f>+ACTIVO!C18</f>
        <v>2019</v>
      </c>
      <c r="C5" s="194">
        <f>+ACTIVO!D18</f>
        <v>2018</v>
      </c>
      <c r="D5" s="60" t="s">
        <v>7</v>
      </c>
      <c r="E5" s="145" t="s">
        <v>8</v>
      </c>
    </row>
    <row r="6" spans="1:5" s="103" customFormat="1" ht="23.25" customHeight="1">
      <c r="A6" s="100"/>
      <c r="B6" s="61"/>
      <c r="C6" s="61"/>
      <c r="D6" s="61"/>
      <c r="E6" s="127"/>
    </row>
    <row r="7" spans="1:5" s="103" customFormat="1" ht="23.25" customHeight="1">
      <c r="A7" s="100"/>
      <c r="B7" s="61"/>
      <c r="C7" s="61"/>
      <c r="D7" s="61"/>
      <c r="E7" s="222"/>
    </row>
    <row r="8" spans="1:5" s="22" customFormat="1" ht="23.25" customHeight="1">
      <c r="A8" s="103" t="s">
        <v>43</v>
      </c>
      <c r="B8" s="61"/>
      <c r="C8" s="61"/>
      <c r="D8" s="61"/>
      <c r="E8" s="222"/>
    </row>
    <row r="9" spans="1:5" s="22" customFormat="1" ht="23.25" customHeight="1">
      <c r="A9" s="103"/>
      <c r="B9" s="61"/>
      <c r="C9" s="61"/>
      <c r="D9" s="61"/>
      <c r="E9" s="222"/>
    </row>
    <row r="10" spans="1:5" s="22" customFormat="1" ht="23.25" customHeight="1">
      <c r="A10" s="100" t="s">
        <v>220</v>
      </c>
      <c r="B10" s="234">
        <v>320038</v>
      </c>
      <c r="C10" s="234">
        <v>303288</v>
      </c>
      <c r="D10" s="232">
        <f t="shared" ref="D10:D15" si="0">+B10-C10</f>
        <v>16750</v>
      </c>
      <c r="E10" s="246">
        <f t="shared" ref="E10:E17" si="1">+D10/C10</f>
        <v>5.5228034079818522E-2</v>
      </c>
    </row>
    <row r="11" spans="1:5" s="22" customFormat="1" ht="23.25" customHeight="1">
      <c r="A11" s="100" t="s">
        <v>221</v>
      </c>
      <c r="B11" s="234">
        <v>662804</v>
      </c>
      <c r="C11" s="234">
        <v>678133</v>
      </c>
      <c r="D11" s="232">
        <f t="shared" si="0"/>
        <v>-15329</v>
      </c>
      <c r="E11" s="222">
        <f t="shared" si="1"/>
        <v>-2.260471028544548E-2</v>
      </c>
    </row>
    <row r="12" spans="1:5" s="22" customFormat="1" ht="23.25" customHeight="1">
      <c r="A12" s="100" t="s">
        <v>222</v>
      </c>
      <c r="B12" s="234">
        <v>274178</v>
      </c>
      <c r="C12" s="234">
        <v>357391</v>
      </c>
      <c r="D12" s="232">
        <f t="shared" si="0"/>
        <v>-83213</v>
      </c>
      <c r="E12" s="222">
        <f t="shared" si="1"/>
        <v>-0.23283462650150674</v>
      </c>
    </row>
    <row r="13" spans="1:5" s="22" customFormat="1" ht="23.25" customHeight="1">
      <c r="A13" s="100" t="s">
        <v>223</v>
      </c>
      <c r="B13" s="234">
        <v>244029</v>
      </c>
      <c r="C13" s="234">
        <v>216325</v>
      </c>
      <c r="D13" s="232">
        <f t="shared" si="0"/>
        <v>27704</v>
      </c>
      <c r="E13" s="246">
        <f t="shared" si="1"/>
        <v>0.1280665665087253</v>
      </c>
    </row>
    <row r="14" spans="1:5" s="22" customFormat="1" ht="23.25" customHeight="1">
      <c r="A14" s="100" t="s">
        <v>224</v>
      </c>
      <c r="B14" s="234">
        <v>9913</v>
      </c>
      <c r="C14" s="234">
        <v>13764</v>
      </c>
      <c r="D14" s="232">
        <f t="shared" si="0"/>
        <v>-3851</v>
      </c>
      <c r="E14" s="222">
        <f t="shared" si="1"/>
        <v>-0.27978785236849751</v>
      </c>
    </row>
    <row r="15" spans="1:5" s="22" customFormat="1" ht="23.25" customHeight="1" thickBot="1">
      <c r="A15" s="100" t="s">
        <v>225</v>
      </c>
      <c r="B15" s="273">
        <v>285901</v>
      </c>
      <c r="C15" s="273">
        <v>289631</v>
      </c>
      <c r="D15" s="274">
        <f t="shared" si="0"/>
        <v>-3730</v>
      </c>
      <c r="E15" s="357">
        <f t="shared" si="1"/>
        <v>-1.2878455690171287E-2</v>
      </c>
    </row>
    <row r="16" spans="1:5">
      <c r="B16" s="330"/>
      <c r="C16" s="330"/>
      <c r="D16" s="245"/>
      <c r="E16" s="222"/>
    </row>
    <row r="17" spans="1:5" ht="16.5" thickBot="1">
      <c r="A17" s="37" t="s">
        <v>226</v>
      </c>
      <c r="B17" s="331">
        <f>SUM(B10:B15)</f>
        <v>1796863</v>
      </c>
      <c r="C17" s="331">
        <f>SUM(C10:C16)</f>
        <v>1858532</v>
      </c>
      <c r="D17" s="331">
        <f>SUM(D10:D15)</f>
        <v>-61669</v>
      </c>
      <c r="E17" s="359">
        <f t="shared" si="1"/>
        <v>-3.3181564804910545E-2</v>
      </c>
    </row>
    <row r="18" spans="1:5" ht="15.75">
      <c r="A18" s="37"/>
      <c r="B18" s="225"/>
      <c r="C18" s="225"/>
      <c r="D18" s="225"/>
      <c r="E18" s="332"/>
    </row>
    <row r="20" spans="1:5">
      <c r="A20" s="173"/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16" zoomScale="75" workbookViewId="0">
      <selection activeCell="H10" sqref="H10"/>
    </sheetView>
  </sheetViews>
  <sheetFormatPr baseColWidth="10" defaultRowHeight="15"/>
  <cols>
    <col min="1" max="1" width="44" style="100" customWidth="1"/>
    <col min="2" max="4" width="18.28515625" style="61" customWidth="1"/>
    <col min="5" max="5" width="14.85546875" style="127" customWidth="1"/>
    <col min="6" max="16384" width="11.42578125" style="100"/>
  </cols>
  <sheetData>
    <row r="1" spans="1:7" ht="20.25" customHeight="1">
      <c r="A1" s="389" t="s">
        <v>205</v>
      </c>
      <c r="B1" s="389"/>
      <c r="C1" s="389"/>
      <c r="D1" s="389"/>
      <c r="E1" s="389"/>
    </row>
    <row r="2" spans="1:7" ht="20.25" customHeight="1">
      <c r="A2" s="101"/>
      <c r="B2" s="59"/>
      <c r="C2" s="59"/>
      <c r="D2" s="59"/>
    </row>
    <row r="3" spans="1:7" ht="20.25" customHeight="1">
      <c r="A3" s="101"/>
      <c r="B3" s="59"/>
      <c r="C3" s="59"/>
      <c r="D3" s="141" t="s">
        <v>4</v>
      </c>
      <c r="E3" s="142"/>
    </row>
    <row r="4" spans="1:7" s="102" customFormat="1" ht="20.25" customHeight="1">
      <c r="A4" s="34"/>
      <c r="B4" s="194">
        <f>+RESULTADOS!C9</f>
        <v>2019</v>
      </c>
      <c r="C4" s="194">
        <f>+RESULTADOS!D9</f>
        <v>2018</v>
      </c>
      <c r="D4" s="60" t="s">
        <v>7</v>
      </c>
      <c r="E4" s="60" t="s">
        <v>53</v>
      </c>
    </row>
    <row r="5" spans="1:7" ht="23.25" customHeight="1"/>
    <row r="6" spans="1:7" s="22" customFormat="1" ht="23.25" customHeight="1">
      <c r="A6" s="22" t="s">
        <v>54</v>
      </c>
      <c r="B6" s="253">
        <v>6062</v>
      </c>
      <c r="C6" s="234">
        <v>6608</v>
      </c>
      <c r="D6" s="245">
        <f>+B6-C6</f>
        <v>-546</v>
      </c>
      <c r="E6" s="222">
        <f t="shared" ref="E6:E15" si="0">+D6/C6</f>
        <v>-8.2627118644067798E-2</v>
      </c>
    </row>
    <row r="7" spans="1:7" s="22" customFormat="1" ht="23.25" customHeight="1">
      <c r="B7" s="372"/>
      <c r="C7" s="234"/>
      <c r="D7" s="245"/>
      <c r="E7" s="246"/>
    </row>
    <row r="8" spans="1:7" s="22" customFormat="1" ht="23.25" customHeight="1">
      <c r="B8" s="232"/>
      <c r="C8" s="232"/>
      <c r="D8" s="232"/>
      <c r="E8" s="246"/>
    </row>
    <row r="9" spans="1:7" s="103" customFormat="1" ht="23.25" customHeight="1">
      <c r="A9" s="103" t="s">
        <v>55</v>
      </c>
      <c r="B9" s="247"/>
      <c r="C9" s="247"/>
      <c r="D9" s="247"/>
      <c r="E9" s="246"/>
    </row>
    <row r="10" spans="1:7" s="22" customFormat="1" ht="23.25" customHeight="1">
      <c r="A10" s="22" t="s">
        <v>121</v>
      </c>
      <c r="B10" s="230">
        <v>751844</v>
      </c>
      <c r="C10" s="230">
        <v>178879</v>
      </c>
      <c r="D10" s="232">
        <f>+B10-C10</f>
        <v>572965</v>
      </c>
      <c r="E10" s="246">
        <f t="shared" si="0"/>
        <v>3.2030870029461256</v>
      </c>
    </row>
    <row r="11" spans="1:7" s="22" customFormat="1" ht="23.25" customHeight="1">
      <c r="A11" s="22" t="s">
        <v>122</v>
      </c>
      <c r="B11" s="230">
        <v>526</v>
      </c>
      <c r="C11" s="230">
        <v>5</v>
      </c>
      <c r="D11" s="232">
        <f>+B11-C11</f>
        <v>521</v>
      </c>
      <c r="E11" s="246">
        <f t="shared" si="0"/>
        <v>104.2</v>
      </c>
    </row>
    <row r="12" spans="1:7" s="22" customFormat="1" ht="23.25" customHeight="1">
      <c r="A12" s="100" t="s">
        <v>251</v>
      </c>
      <c r="B12" s="230">
        <v>1510</v>
      </c>
      <c r="C12" s="230">
        <v>328</v>
      </c>
      <c r="D12" s="232">
        <f t="shared" ref="D12:D26" si="1">+B12-C12</f>
        <v>1182</v>
      </c>
      <c r="E12" s="246">
        <f t="shared" si="0"/>
        <v>3.6036585365853657</v>
      </c>
    </row>
    <row r="13" spans="1:7" s="22" customFormat="1" ht="23.25" customHeight="1">
      <c r="A13" s="22" t="s">
        <v>123</v>
      </c>
      <c r="B13" s="230">
        <v>3453</v>
      </c>
      <c r="C13" s="230">
        <v>3453</v>
      </c>
      <c r="D13" s="232">
        <f t="shared" si="1"/>
        <v>0</v>
      </c>
      <c r="E13" s="246">
        <f t="shared" si="0"/>
        <v>0</v>
      </c>
      <c r="G13" s="315"/>
    </row>
    <row r="14" spans="1:7" s="22" customFormat="1" ht="23.25" customHeight="1">
      <c r="A14" s="22" t="s">
        <v>124</v>
      </c>
      <c r="B14" s="230">
        <v>387611</v>
      </c>
      <c r="C14" s="230">
        <v>49810</v>
      </c>
      <c r="D14" s="232">
        <f t="shared" si="1"/>
        <v>337801</v>
      </c>
      <c r="E14" s="246">
        <f t="shared" si="0"/>
        <v>6.7817908050592255</v>
      </c>
    </row>
    <row r="15" spans="1:7" s="22" customFormat="1" ht="23.25" customHeight="1">
      <c r="A15" s="22" t="s">
        <v>125</v>
      </c>
      <c r="B15" s="230">
        <v>3961</v>
      </c>
      <c r="C15" s="230">
        <v>2949</v>
      </c>
      <c r="D15" s="232">
        <f t="shared" si="1"/>
        <v>1012</v>
      </c>
      <c r="E15" s="246">
        <f t="shared" si="0"/>
        <v>0.34316717531366564</v>
      </c>
    </row>
    <row r="16" spans="1:7" s="22" customFormat="1" ht="23.25" customHeight="1">
      <c r="A16" s="100" t="s">
        <v>255</v>
      </c>
      <c r="B16" s="230">
        <v>1837</v>
      </c>
      <c r="C16" s="230">
        <v>0</v>
      </c>
      <c r="D16" s="232">
        <f>+B16-C16</f>
        <v>1837</v>
      </c>
      <c r="E16" s="246">
        <v>1</v>
      </c>
    </row>
    <row r="17" spans="1:13" s="22" customFormat="1" ht="23.25" customHeight="1">
      <c r="A17" s="103" t="s">
        <v>56</v>
      </c>
      <c r="B17" s="230"/>
      <c r="C17" s="230"/>
      <c r="D17" s="232"/>
      <c r="E17" s="246"/>
    </row>
    <row r="18" spans="1:13" s="103" customFormat="1" ht="23.25" customHeight="1">
      <c r="A18" s="22" t="s">
        <v>112</v>
      </c>
      <c r="B18" s="230">
        <v>309115</v>
      </c>
      <c r="C18" s="230">
        <v>115443</v>
      </c>
      <c r="D18" s="232">
        <f>+B18-C18</f>
        <v>193672</v>
      </c>
      <c r="E18" s="246">
        <f t="shared" ref="E18:E26" si="2">+D18/C18</f>
        <v>1.6776417799260241</v>
      </c>
    </row>
    <row r="19" spans="1:13" s="103" customFormat="1" ht="23.25" customHeight="1">
      <c r="A19" s="22" t="s">
        <v>57</v>
      </c>
      <c r="B19" s="230">
        <v>482</v>
      </c>
      <c r="C19" s="230">
        <v>482</v>
      </c>
      <c r="D19" s="232">
        <f>+B19-C19</f>
        <v>0</v>
      </c>
      <c r="E19" s="246">
        <f t="shared" si="2"/>
        <v>0</v>
      </c>
    </row>
    <row r="20" spans="1:13" s="103" customFormat="1" ht="23.25" customHeight="1">
      <c r="A20" s="22" t="s">
        <v>58</v>
      </c>
      <c r="B20" s="230">
        <v>74598</v>
      </c>
      <c r="C20" s="230">
        <v>15939</v>
      </c>
      <c r="D20" s="232">
        <f t="shared" si="1"/>
        <v>58659</v>
      </c>
      <c r="E20" s="246">
        <f t="shared" si="2"/>
        <v>3.6802183323922453</v>
      </c>
    </row>
    <row r="21" spans="1:13" s="103" customFormat="1" ht="23.25" customHeight="1">
      <c r="A21" s="22" t="s">
        <v>59</v>
      </c>
      <c r="B21" s="230">
        <v>9431</v>
      </c>
      <c r="C21" s="230">
        <v>40</v>
      </c>
      <c r="D21" s="232">
        <f t="shared" si="1"/>
        <v>9391</v>
      </c>
      <c r="E21" s="246">
        <f t="shared" si="2"/>
        <v>234.77500000000001</v>
      </c>
    </row>
    <row r="22" spans="1:13" s="103" customFormat="1" ht="23.25" customHeight="1">
      <c r="A22" s="22" t="s">
        <v>60</v>
      </c>
      <c r="B22" s="230">
        <v>9250</v>
      </c>
      <c r="C22" s="230">
        <v>445</v>
      </c>
      <c r="D22" s="232">
        <f t="shared" si="1"/>
        <v>8805</v>
      </c>
      <c r="E22" s="246">
        <f t="shared" si="2"/>
        <v>19.786516853932586</v>
      </c>
    </row>
    <row r="23" spans="1:13" s="103" customFormat="1" ht="23.25" customHeight="1">
      <c r="A23" s="22" t="s">
        <v>126</v>
      </c>
      <c r="B23" s="230">
        <v>54876</v>
      </c>
      <c r="C23" s="230">
        <v>11548</v>
      </c>
      <c r="D23" s="232">
        <f>+B23-C23</f>
        <v>43328</v>
      </c>
      <c r="E23" s="246">
        <f t="shared" si="2"/>
        <v>3.7519916868721856</v>
      </c>
    </row>
    <row r="24" spans="1:13" s="103" customFormat="1" ht="23.25" customHeight="1">
      <c r="A24" s="103" t="s">
        <v>194</v>
      </c>
      <c r="B24" s="248"/>
      <c r="C24" s="248"/>
      <c r="D24" s="232"/>
      <c r="E24" s="246"/>
      <c r="G24" s="373"/>
      <c r="H24" s="373"/>
      <c r="I24" s="373"/>
      <c r="J24" s="373"/>
      <c r="K24" s="373"/>
      <c r="L24" s="373"/>
      <c r="M24" s="373"/>
    </row>
    <row r="25" spans="1:13" s="103" customFormat="1" ht="23.25" customHeight="1">
      <c r="A25" s="100" t="s">
        <v>195</v>
      </c>
      <c r="B25" s="230">
        <v>10</v>
      </c>
      <c r="C25" s="230">
        <v>10</v>
      </c>
      <c r="D25" s="232">
        <f>+B25-C25</f>
        <v>0</v>
      </c>
      <c r="E25" s="246">
        <v>0</v>
      </c>
    </row>
    <row r="26" spans="1:13" s="103" customFormat="1" ht="23.25" customHeight="1">
      <c r="A26" s="40" t="s">
        <v>61</v>
      </c>
      <c r="B26" s="202">
        <f>+B6</f>
        <v>6062</v>
      </c>
      <c r="C26" s="202">
        <f>+C6</f>
        <v>6608</v>
      </c>
      <c r="D26" s="212">
        <f t="shared" si="1"/>
        <v>-546</v>
      </c>
      <c r="E26" s="326">
        <f t="shared" si="2"/>
        <v>-8.2627118644067798E-2</v>
      </c>
    </row>
    <row r="27" spans="1:13" s="22" customFormat="1" ht="23.25" customHeight="1">
      <c r="A27" s="40" t="s">
        <v>62</v>
      </c>
      <c r="B27" s="201">
        <f>SUM(B10:B25)</f>
        <v>1608504</v>
      </c>
      <c r="C27" s="46">
        <f>SUM(C10:C23)</f>
        <v>379321</v>
      </c>
      <c r="D27" s="46">
        <f>+B27-C27</f>
        <v>1229183</v>
      </c>
      <c r="E27" s="380">
        <f>+D27/C27</f>
        <v>3.2404823355416652</v>
      </c>
    </row>
    <row r="28" spans="1:13" s="48" customFormat="1" ht="23.25" customHeight="1" thickBot="1">
      <c r="A28" s="40" t="s">
        <v>63</v>
      </c>
      <c r="B28" s="269">
        <f>SUM(B10:B26)</f>
        <v>1614566</v>
      </c>
      <c r="C28" s="269">
        <f>SUM(C10:C26)</f>
        <v>385939</v>
      </c>
      <c r="D28" s="269">
        <f>+B28-C28</f>
        <v>1228627</v>
      </c>
      <c r="E28" s="270">
        <f>+D28/C28</f>
        <v>3.1834745905441015</v>
      </c>
    </row>
    <row r="29" spans="1:13" s="104" customFormat="1" ht="25.5" customHeight="1" thickTop="1">
      <c r="A29" s="40"/>
      <c r="B29" s="204"/>
      <c r="C29" s="204"/>
      <c r="D29" s="63"/>
      <c r="E29" s="140"/>
    </row>
    <row r="30" spans="1:13" s="104" customFormat="1" ht="15.75">
      <c r="A30" s="40"/>
      <c r="B30" s="224"/>
      <c r="C30" s="224"/>
      <c r="D30" s="63"/>
      <c r="E30" s="140"/>
    </row>
    <row r="31" spans="1:13" ht="15.75">
      <c r="A31" s="390" t="s">
        <v>252</v>
      </c>
      <c r="B31" s="390"/>
      <c r="C31" s="225"/>
    </row>
  </sheetData>
  <mergeCells count="2">
    <mergeCell ref="A1:E1"/>
    <mergeCell ref="A31:B31"/>
  </mergeCells>
  <phoneticPr fontId="0" type="noConversion"/>
  <pageMargins left="0.75" right="0.75" top="0.57999999999999996" bottom="1" header="0.76" footer="0.511811024"/>
  <pageSetup scale="80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10" zoomScale="75" workbookViewId="0">
      <selection activeCell="I24" sqref="I24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204</v>
      </c>
      <c r="B1" s="389"/>
      <c r="C1" s="389"/>
      <c r="D1" s="389"/>
      <c r="E1" s="389"/>
    </row>
    <row r="2" spans="1:5" ht="20.25" customHeight="1">
      <c r="A2" s="101"/>
      <c r="B2" s="59"/>
      <c r="C2" s="59"/>
      <c r="D2" s="59"/>
    </row>
    <row r="3" spans="1:5" ht="20.25" customHeight="1">
      <c r="A3" s="101"/>
      <c r="B3" s="59"/>
      <c r="C3" s="59"/>
      <c r="D3" s="141" t="s">
        <v>4</v>
      </c>
      <c r="E3" s="154"/>
    </row>
    <row r="4" spans="1:5" s="102" customFormat="1" ht="20.25" customHeight="1">
      <c r="A4" s="34"/>
      <c r="B4" s="194">
        <f>+'NOTA 4'!B4</f>
        <v>2019</v>
      </c>
      <c r="C4" s="194">
        <f>+'NOTA 4'!C4</f>
        <v>2018</v>
      </c>
      <c r="D4" s="60" t="s">
        <v>7</v>
      </c>
      <c r="E4" s="145" t="s">
        <v>8</v>
      </c>
    </row>
    <row r="5" spans="1:5" ht="23.25" customHeight="1"/>
    <row r="6" spans="1:5" s="103" customFormat="1" ht="23.25" customHeight="1">
      <c r="A6" s="103" t="s">
        <v>64</v>
      </c>
      <c r="B6" s="65"/>
      <c r="C6" s="65"/>
      <c r="D6" s="65"/>
      <c r="E6" s="139"/>
    </row>
    <row r="7" spans="1:5" s="103" customFormat="1" ht="23.25" customHeight="1">
      <c r="B7" s="65"/>
      <c r="C7" s="65"/>
      <c r="D7" s="65"/>
      <c r="E7" s="139"/>
    </row>
    <row r="8" spans="1:5" s="22" customFormat="1" ht="23.25" customHeight="1">
      <c r="A8" s="22" t="s">
        <v>66</v>
      </c>
      <c r="B8" s="234">
        <v>0</v>
      </c>
      <c r="C8" s="234">
        <v>0</v>
      </c>
      <c r="D8" s="245">
        <f>+B8-C8</f>
        <v>0</v>
      </c>
      <c r="E8" s="249">
        <v>0</v>
      </c>
    </row>
    <row r="9" spans="1:5" s="22" customFormat="1" ht="23.25" customHeight="1">
      <c r="A9" s="22" t="s">
        <v>67</v>
      </c>
      <c r="B9" s="250">
        <v>0</v>
      </c>
      <c r="C9" s="250">
        <v>292000</v>
      </c>
      <c r="D9" s="251">
        <f>+B9-C9</f>
        <v>-292000</v>
      </c>
      <c r="E9" s="386">
        <v>-1</v>
      </c>
    </row>
    <row r="10" spans="1:5" s="22" customFormat="1" ht="23.25" customHeight="1">
      <c r="A10" s="37" t="s">
        <v>68</v>
      </c>
      <c r="B10" s="254">
        <f>SUM(B8:B9)</f>
        <v>0</v>
      </c>
      <c r="C10" s="254">
        <f>SUM(C8:C9)</f>
        <v>292000</v>
      </c>
      <c r="D10" s="254">
        <f>SUM(D8:D9)</f>
        <v>-292000</v>
      </c>
      <c r="E10" s="387">
        <v>-1</v>
      </c>
    </row>
    <row r="11" spans="1:5" s="22" customFormat="1" ht="23.25" customHeight="1">
      <c r="B11" s="20"/>
      <c r="C11" s="20"/>
      <c r="D11" s="20"/>
      <c r="E11" s="138"/>
    </row>
    <row r="12" spans="1:5" s="22" customFormat="1" ht="23.25" customHeight="1">
      <c r="B12" s="20"/>
      <c r="C12" s="20"/>
      <c r="D12" s="20"/>
      <c r="E12" s="138"/>
    </row>
    <row r="13" spans="1:5" s="22" customFormat="1" ht="23.25" customHeight="1">
      <c r="A13" s="103" t="s">
        <v>69</v>
      </c>
      <c r="B13" s="20"/>
      <c r="C13" s="20"/>
      <c r="D13" s="20"/>
      <c r="E13" s="138"/>
    </row>
    <row r="14" spans="1:5" s="22" customFormat="1" ht="23.25" customHeight="1">
      <c r="A14" s="103"/>
      <c r="B14" s="20"/>
      <c r="C14" s="20"/>
      <c r="D14" s="20"/>
      <c r="E14" s="138"/>
    </row>
    <row r="15" spans="1:5" s="22" customFormat="1" ht="23.25" customHeight="1">
      <c r="A15" s="22" t="s">
        <v>118</v>
      </c>
      <c r="B15" s="234">
        <v>1574494</v>
      </c>
      <c r="C15" s="234">
        <v>1141000</v>
      </c>
      <c r="D15" s="232">
        <f>+B15-C15</f>
        <v>433494</v>
      </c>
      <c r="E15" s="246">
        <f>+D15/C15</f>
        <v>0.37992462751971956</v>
      </c>
    </row>
    <row r="16" spans="1:5" s="22" customFormat="1" ht="23.25" customHeight="1">
      <c r="A16" s="22" t="s">
        <v>65</v>
      </c>
      <c r="B16" s="234">
        <v>625000</v>
      </c>
      <c r="C16" s="234">
        <v>414000</v>
      </c>
      <c r="D16" s="232">
        <f>+B16-C16</f>
        <v>211000</v>
      </c>
      <c r="E16" s="246">
        <f>+D16/C16</f>
        <v>0.50966183574879231</v>
      </c>
    </row>
    <row r="17" spans="1:5" s="22" customFormat="1" ht="23.25" customHeight="1">
      <c r="A17" s="22" t="s">
        <v>70</v>
      </c>
      <c r="B17" s="250">
        <v>13352100</v>
      </c>
      <c r="C17" s="250">
        <v>15028102</v>
      </c>
      <c r="D17" s="251">
        <f>+B17-C17</f>
        <v>-1676002</v>
      </c>
      <c r="E17" s="386">
        <f>+D17/C17</f>
        <v>-0.11152452917873461</v>
      </c>
    </row>
    <row r="18" spans="1:5" ht="19.5">
      <c r="A18" s="40" t="s">
        <v>71</v>
      </c>
      <c r="B18" s="254">
        <f>SUM(B15:B17)</f>
        <v>15551594</v>
      </c>
      <c r="C18" s="254">
        <f>SUM(C15:C17)</f>
        <v>16583102</v>
      </c>
      <c r="D18" s="254">
        <f>SUM(D15:D17)</f>
        <v>-1031508</v>
      </c>
      <c r="E18" s="387">
        <f>+D18/C18</f>
        <v>-6.2202355144411463E-2</v>
      </c>
    </row>
    <row r="19" spans="1:5" ht="20.25" thickBot="1">
      <c r="A19" s="40" t="s">
        <v>150</v>
      </c>
      <c r="B19" s="269">
        <f>+B18+B10</f>
        <v>15551594</v>
      </c>
      <c r="C19" s="269">
        <f>+C18+C10</f>
        <v>16875102</v>
      </c>
      <c r="D19" s="269">
        <f>+D18+D10</f>
        <v>-1323508</v>
      </c>
      <c r="E19" s="314">
        <f>+D19/C19</f>
        <v>-7.8429629640164547E-2</v>
      </c>
    </row>
    <row r="20" spans="1:5" ht="16.5" thickTop="1">
      <c r="A20" s="40"/>
      <c r="B20" s="212"/>
      <c r="C20" s="211"/>
      <c r="E20" s="223"/>
    </row>
    <row r="21" spans="1:5" ht="15.75">
      <c r="A21" s="40"/>
      <c r="B21" s="212"/>
      <c r="C21" s="212"/>
    </row>
    <row r="22" spans="1:5">
      <c r="A22" s="104"/>
    </row>
    <row r="23" spans="1:5">
      <c r="A23" s="104"/>
    </row>
    <row r="24" spans="1:5">
      <c r="A24" s="104"/>
    </row>
    <row r="25" spans="1:5">
      <c r="A25" s="104"/>
    </row>
    <row r="26" spans="1:5">
      <c r="A26" s="100" t="s">
        <v>113</v>
      </c>
    </row>
    <row r="27" spans="1:5">
      <c r="A27" s="173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75" workbookViewId="0">
      <selection activeCell="E9" sqref="E9"/>
    </sheetView>
  </sheetViews>
  <sheetFormatPr baseColWidth="10" defaultRowHeight="15"/>
  <cols>
    <col min="1" max="1" width="44" style="100" customWidth="1"/>
    <col min="2" max="4" width="18.28515625" style="61" customWidth="1"/>
    <col min="5" max="5" width="11.42578125" style="127"/>
    <col min="6" max="16384" width="11.42578125" style="100"/>
  </cols>
  <sheetData>
    <row r="1" spans="1:5" ht="20.25" customHeight="1">
      <c r="A1" s="389" t="s">
        <v>203</v>
      </c>
      <c r="B1" s="389"/>
      <c r="C1" s="389"/>
      <c r="D1" s="389"/>
      <c r="E1" s="389"/>
    </row>
    <row r="2" spans="1:5" ht="20.25" customHeight="1">
      <c r="A2" s="101"/>
      <c r="B2" s="59"/>
      <c r="C2" s="59"/>
      <c r="D2" s="59"/>
    </row>
    <row r="3" spans="1:5" ht="20.25" customHeight="1">
      <c r="A3" s="101"/>
      <c r="B3" s="59"/>
      <c r="C3" s="59"/>
      <c r="D3" s="141" t="s">
        <v>4</v>
      </c>
      <c r="E3" s="154"/>
    </row>
    <row r="4" spans="1:5" s="102" customFormat="1" ht="20.25" customHeight="1">
      <c r="A4" s="34"/>
      <c r="B4" s="194">
        <f>+'NOTA 4'!B4</f>
        <v>2019</v>
      </c>
      <c r="C4" s="194">
        <f>+'NOTA 4'!C4</f>
        <v>2018</v>
      </c>
      <c r="D4" s="60" t="s">
        <v>7</v>
      </c>
      <c r="E4" s="145" t="s">
        <v>8</v>
      </c>
    </row>
    <row r="5" spans="1:5" ht="23.25" customHeight="1"/>
    <row r="6" spans="1:5" s="103" customFormat="1" ht="23.25" customHeight="1">
      <c r="A6" s="103" t="s">
        <v>131</v>
      </c>
      <c r="B6" s="65"/>
      <c r="C6" s="65"/>
      <c r="D6" s="65"/>
      <c r="E6" s="139"/>
    </row>
    <row r="7" spans="1:5" s="103" customFormat="1" ht="23.25" customHeight="1">
      <c r="B7" s="65"/>
      <c r="C7" s="65"/>
      <c r="D7" s="65"/>
      <c r="E7" s="139"/>
    </row>
    <row r="8" spans="1:5" s="22" customFormat="1" ht="23.25" customHeight="1">
      <c r="A8" s="22" t="s">
        <v>132</v>
      </c>
      <c r="B8" s="253">
        <v>595</v>
      </c>
      <c r="C8" s="253">
        <v>307</v>
      </c>
      <c r="D8" s="245">
        <f>+B8-C8</f>
        <v>288</v>
      </c>
      <c r="E8" s="249">
        <f>+D8/C8</f>
        <v>0.93811074918566772</v>
      </c>
    </row>
    <row r="9" spans="1:5" s="22" customFormat="1" ht="23.25" customHeight="1">
      <c r="A9" s="22" t="s">
        <v>133</v>
      </c>
      <c r="B9" s="253">
        <v>579</v>
      </c>
      <c r="C9" s="253">
        <v>457</v>
      </c>
      <c r="D9" s="245">
        <f t="shared" ref="D9:D16" si="0">+B9-C9</f>
        <v>122</v>
      </c>
      <c r="E9" s="249">
        <f>+D9/C9</f>
        <v>0.26695842450765866</v>
      </c>
    </row>
    <row r="10" spans="1:5" s="22" customFormat="1" ht="23.25" customHeight="1">
      <c r="A10" s="22" t="s">
        <v>134</v>
      </c>
      <c r="B10" s="253">
        <v>29184</v>
      </c>
      <c r="C10" s="253">
        <v>29384</v>
      </c>
      <c r="D10" s="245">
        <f t="shared" si="0"/>
        <v>-200</v>
      </c>
      <c r="E10" s="223">
        <f t="shared" ref="E10:E15" si="1">+D10/C10</f>
        <v>-6.8064252654505856E-3</v>
      </c>
    </row>
    <row r="11" spans="1:5" s="22" customFormat="1" ht="23.25" customHeight="1">
      <c r="A11" s="22" t="s">
        <v>135</v>
      </c>
      <c r="B11" s="253">
        <v>27723</v>
      </c>
      <c r="C11" s="253">
        <v>28076</v>
      </c>
      <c r="D11" s="245">
        <f t="shared" si="0"/>
        <v>-353</v>
      </c>
      <c r="E11" s="223">
        <f t="shared" si="1"/>
        <v>-1.2573016099159425E-2</v>
      </c>
    </row>
    <row r="12" spans="1:5" s="22" customFormat="1" ht="23.25" customHeight="1">
      <c r="A12" s="22" t="s">
        <v>136</v>
      </c>
      <c r="B12" s="253">
        <v>38242</v>
      </c>
      <c r="C12" s="253">
        <v>38242</v>
      </c>
      <c r="D12" s="245">
        <f t="shared" si="0"/>
        <v>0</v>
      </c>
      <c r="E12" s="249">
        <f t="shared" si="1"/>
        <v>0</v>
      </c>
    </row>
    <row r="13" spans="1:5" s="22" customFormat="1" ht="23.25" customHeight="1">
      <c r="A13" s="22" t="s">
        <v>137</v>
      </c>
      <c r="B13" s="253">
        <v>29371</v>
      </c>
      <c r="C13" s="253">
        <v>26675</v>
      </c>
      <c r="D13" s="245">
        <f t="shared" si="0"/>
        <v>2696</v>
      </c>
      <c r="E13" s="249">
        <f t="shared" si="1"/>
        <v>0.10106841611996251</v>
      </c>
    </row>
    <row r="14" spans="1:5" s="22" customFormat="1" ht="23.25" customHeight="1">
      <c r="A14" s="22" t="s">
        <v>39</v>
      </c>
      <c r="B14" s="234">
        <v>939</v>
      </c>
      <c r="C14" s="234">
        <v>605</v>
      </c>
      <c r="D14" s="245">
        <f t="shared" si="0"/>
        <v>334</v>
      </c>
      <c r="E14" s="249">
        <f t="shared" si="1"/>
        <v>0.55206611570247932</v>
      </c>
    </row>
    <row r="15" spans="1:5" s="22" customFormat="1" ht="23.25" customHeight="1">
      <c r="A15" s="22" t="s">
        <v>138</v>
      </c>
      <c r="B15" s="124">
        <v>-32280</v>
      </c>
      <c r="C15" s="124">
        <v>-32280</v>
      </c>
      <c r="D15" s="251">
        <f t="shared" si="0"/>
        <v>0</v>
      </c>
      <c r="E15" s="252">
        <f t="shared" si="1"/>
        <v>0</v>
      </c>
    </row>
    <row r="16" spans="1:5" ht="20.25" thickBot="1">
      <c r="A16" s="40" t="s">
        <v>139</v>
      </c>
      <c r="B16" s="290">
        <f>SUM(B8:B15)</f>
        <v>94353</v>
      </c>
      <c r="C16" s="269">
        <f>SUM(C8:C15)</f>
        <v>91466</v>
      </c>
      <c r="D16" s="269">
        <f t="shared" si="0"/>
        <v>2887</v>
      </c>
      <c r="E16" s="270">
        <f>+D16/C16</f>
        <v>3.1563641134410604E-2</v>
      </c>
    </row>
    <row r="17" spans="1:1" ht="15.75" thickTop="1">
      <c r="A17" s="104"/>
    </row>
    <row r="18" spans="1:1">
      <c r="A18" s="104"/>
    </row>
    <row r="20" spans="1:1">
      <c r="A20" s="173"/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16</vt:i4>
      </vt:variant>
    </vt:vector>
  </HeadingPairs>
  <TitlesOfParts>
    <vt:vector size="38" baseType="lpstr">
      <vt:lpstr>ACTIVO</vt:lpstr>
      <vt:lpstr>PASIVO-PATRI</vt:lpstr>
      <vt:lpstr>RESULTADOS</vt:lpstr>
      <vt:lpstr>NOTA 1</vt:lpstr>
      <vt:lpstr>NOTA 2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 11</vt:lpstr>
      <vt:lpstr>NOTA 12</vt:lpstr>
      <vt:lpstr>NOTA 13</vt:lpstr>
      <vt:lpstr>NOTA 14</vt:lpstr>
      <vt:lpstr>NOTA 15</vt:lpstr>
      <vt:lpstr>NOTA 16</vt:lpstr>
      <vt:lpstr>ANEXO-1</vt:lpstr>
      <vt:lpstr>ANEXO-1.1</vt:lpstr>
      <vt:lpstr>ANEXO 2</vt:lpstr>
      <vt:lpstr>ACTIVO!Área_de_impresión</vt:lpstr>
      <vt:lpstr>'ANEXO 2'!Área_de_impresión</vt:lpstr>
      <vt:lpstr>'ANEXO-1'!Área_de_impresión</vt:lpstr>
      <vt:lpstr>'ANEXO-1.1'!Área_de_impresión</vt:lpstr>
      <vt:lpstr>'NOTA  11'!Área_de_impresión</vt:lpstr>
      <vt:lpstr>'NOTA 1'!Área_de_impresión</vt:lpstr>
      <vt:lpstr>'NOTA 12'!Área_de_impresión</vt:lpstr>
      <vt:lpstr>'NOTA 13'!Área_de_impresión</vt:lpstr>
      <vt:lpstr>'NOTA 2'!Área_de_impresión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'PASIVO-PATRI'!Área_de_impresión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Melissa Marín Garita</cp:lastModifiedBy>
  <cp:lastPrinted>2018-10-17T16:40:26Z</cp:lastPrinted>
  <dcterms:created xsi:type="dcterms:W3CDTF">1998-05-05T23:44:11Z</dcterms:created>
  <dcterms:modified xsi:type="dcterms:W3CDTF">2020-01-24T19:40:03Z</dcterms:modified>
</cp:coreProperties>
</file>